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20730" windowHeight="11760" firstSheet="2" activeTab="2"/>
  </bookViews>
  <sheets>
    <sheet name="Comparison" sheetId="5" state="hidden" r:id="rId1"/>
    <sheet name="Data Input" sheetId="4" state="hidden" r:id="rId2"/>
    <sheet name="All" sheetId="8" r:id="rId3"/>
    <sheet name="Adim" sheetId="12" r:id="rId4"/>
    <sheet name="Ratios" sheetId="13" r:id="rId5"/>
  </sheets>
  <calcPr calcId="145621"/>
</workbook>
</file>

<file path=xl/calcChain.xml><?xml version="1.0" encoding="utf-8"?>
<calcChain xmlns="http://schemas.openxmlformats.org/spreadsheetml/2006/main">
  <c r="I33" i="5" l="1"/>
  <c r="H5" i="4" l="1"/>
  <c r="R70" i="4" l="1"/>
  <c r="O67" i="4"/>
  <c r="V53" i="4" l="1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52" i="4"/>
  <c r="H53" i="4" l="1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52" i="4"/>
  <c r="O28" i="4" l="1"/>
  <c r="AA28" i="4"/>
  <c r="R43" i="4"/>
  <c r="R28" i="4"/>
  <c r="AI22" i="4"/>
  <c r="J28" i="4"/>
  <c r="D28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A5" i="4"/>
  <c r="AC52" i="4" s="1"/>
  <c r="AA6" i="4"/>
  <c r="AC53" i="4" s="1"/>
  <c r="AA7" i="4"/>
  <c r="AC54" i="4" s="1"/>
  <c r="AA8" i="4"/>
  <c r="AC55" i="4" s="1"/>
  <c r="AA9" i="4"/>
  <c r="AC56" i="4" s="1"/>
  <c r="AA10" i="4"/>
  <c r="AC57" i="4" s="1"/>
  <c r="AA11" i="4"/>
  <c r="AC58" i="4" s="1"/>
  <c r="AA12" i="4"/>
  <c r="AC59" i="4" s="1"/>
  <c r="AA13" i="4"/>
  <c r="AC60" i="4" s="1"/>
  <c r="AA14" i="4"/>
  <c r="AC61" i="4" s="1"/>
  <c r="AA15" i="4"/>
  <c r="AC62" i="4" s="1"/>
  <c r="AA16" i="4"/>
  <c r="AC63" i="4" s="1"/>
  <c r="AA17" i="4"/>
  <c r="AC64" i="4" s="1"/>
  <c r="AA18" i="4"/>
  <c r="AC65" i="4" s="1"/>
  <c r="AA19" i="4"/>
  <c r="AC66" i="4" s="1"/>
  <c r="AA20" i="4"/>
  <c r="AC67" i="4" s="1"/>
  <c r="AA21" i="4"/>
  <c r="AC68" i="4" s="1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5" i="4"/>
  <c r="AB6" i="4"/>
  <c r="AD53" i="4" s="1"/>
  <c r="AB7" i="4"/>
  <c r="AD54" i="4" s="1"/>
  <c r="AE54" i="4" s="1"/>
  <c r="AB8" i="4"/>
  <c r="AD55" i="4" s="1"/>
  <c r="AB9" i="4"/>
  <c r="AD56" i="4" s="1"/>
  <c r="AB10" i="4"/>
  <c r="AD57" i="4" s="1"/>
  <c r="AB11" i="4"/>
  <c r="AD58" i="4" s="1"/>
  <c r="AE58" i="4" s="1"/>
  <c r="AB12" i="4"/>
  <c r="AD59" i="4" s="1"/>
  <c r="AB13" i="4"/>
  <c r="AD60" i="4" s="1"/>
  <c r="AB14" i="4"/>
  <c r="AD61" i="4" s="1"/>
  <c r="AB15" i="4"/>
  <c r="AD62" i="4" s="1"/>
  <c r="AE62" i="4" s="1"/>
  <c r="AB16" i="4"/>
  <c r="AD63" i="4" s="1"/>
  <c r="AB17" i="4"/>
  <c r="AD64" i="4" s="1"/>
  <c r="AB18" i="4"/>
  <c r="AD65" i="4" s="1"/>
  <c r="AB19" i="4"/>
  <c r="AD66" i="4" s="1"/>
  <c r="AF66" i="4" s="1"/>
  <c r="AB20" i="4"/>
  <c r="AD67" i="4" s="1"/>
  <c r="AB21" i="4"/>
  <c r="AD68" i="4" s="1"/>
  <c r="AB5" i="4"/>
  <c r="AD52" i="4" s="1"/>
  <c r="AE67" i="4" l="1"/>
  <c r="AF67" i="4"/>
  <c r="AE63" i="4"/>
  <c r="AF63" i="4"/>
  <c r="AE59" i="4"/>
  <c r="AF59" i="4"/>
  <c r="AE55" i="4"/>
  <c r="AF55" i="4"/>
  <c r="AE68" i="4"/>
  <c r="AE60" i="4"/>
  <c r="AF52" i="4"/>
  <c r="AE52" i="4"/>
  <c r="AE65" i="4"/>
  <c r="AF65" i="4"/>
  <c r="AE61" i="4"/>
  <c r="AF61" i="4"/>
  <c r="AE57" i="4"/>
  <c r="AF57" i="4"/>
  <c r="AE53" i="4"/>
  <c r="AF53" i="4"/>
  <c r="AF64" i="4"/>
  <c r="AE56" i="4"/>
  <c r="AF68" i="4"/>
  <c r="AF62" i="4"/>
  <c r="AF60" i="4"/>
  <c r="AF58" i="4"/>
  <c r="AF56" i="4"/>
  <c r="AF54" i="4"/>
  <c r="AE66" i="4"/>
  <c r="AE64" i="4"/>
  <c r="AH52" i="4"/>
  <c r="AI52" i="4" s="1"/>
  <c r="AH65" i="4"/>
  <c r="AH61" i="4"/>
  <c r="AH57" i="4"/>
  <c r="AH53" i="4"/>
  <c r="AG66" i="4"/>
  <c r="AG62" i="4"/>
  <c r="AG58" i="4"/>
  <c r="AG54" i="4"/>
  <c r="AG59" i="4"/>
  <c r="AG55" i="4"/>
  <c r="AG63" i="4"/>
  <c r="AH67" i="4"/>
  <c r="AH63" i="4"/>
  <c r="AH59" i="4"/>
  <c r="AH55" i="4"/>
  <c r="AG68" i="4"/>
  <c r="AG64" i="4"/>
  <c r="AG60" i="4"/>
  <c r="AG56" i="4"/>
  <c r="AG67" i="4"/>
  <c r="AH68" i="4"/>
  <c r="AH60" i="4"/>
  <c r="AG65" i="4"/>
  <c r="AG61" i="4"/>
  <c r="AG57" i="4"/>
  <c r="AH66" i="4"/>
  <c r="AI66" i="4" s="1"/>
  <c r="AH62" i="4"/>
  <c r="AH58" i="4"/>
  <c r="AH54" i="4"/>
  <c r="AH64" i="4"/>
  <c r="AH56" i="4"/>
  <c r="AG53" i="4"/>
  <c r="AG52" i="4"/>
  <c r="AI63" i="4" l="1"/>
  <c r="AI65" i="4"/>
  <c r="AI58" i="4"/>
  <c r="AI67" i="4"/>
  <c r="AJ56" i="4"/>
  <c r="AI56" i="4"/>
  <c r="AI62" i="4"/>
  <c r="AI55" i="4"/>
  <c r="AI57" i="4"/>
  <c r="AI53" i="4"/>
  <c r="AI64" i="4"/>
  <c r="AJ60" i="4"/>
  <c r="AI60" i="4"/>
  <c r="AI59" i="4"/>
  <c r="AI61" i="4"/>
  <c r="AI54" i="4"/>
  <c r="AI68" i="4"/>
  <c r="AJ52" i="4"/>
  <c r="AJ57" i="4"/>
  <c r="AJ53" i="4"/>
  <c r="AJ66" i="4"/>
  <c r="AJ59" i="4"/>
  <c r="AJ54" i="4"/>
  <c r="AJ63" i="4"/>
  <c r="AJ58" i="4"/>
  <c r="AJ62" i="4"/>
  <c r="AJ65" i="4"/>
  <c r="AJ55" i="4"/>
  <c r="AJ61" i="4"/>
  <c r="AJ64" i="4"/>
  <c r="AJ67" i="4"/>
  <c r="AJ68" i="4"/>
  <c r="F53" i="4" l="1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G52" i="4"/>
  <c r="F52" i="4"/>
  <c r="B53" i="4"/>
  <c r="D53" i="4"/>
  <c r="B54" i="4"/>
  <c r="D54" i="4"/>
  <c r="B55" i="4"/>
  <c r="D55" i="4"/>
  <c r="B56" i="4"/>
  <c r="D56" i="4"/>
  <c r="B57" i="4"/>
  <c r="D57" i="4"/>
  <c r="B58" i="4"/>
  <c r="D58" i="4"/>
  <c r="B59" i="4"/>
  <c r="D59" i="4"/>
  <c r="B60" i="4"/>
  <c r="D60" i="4"/>
  <c r="B61" i="4"/>
  <c r="D61" i="4"/>
  <c r="B62" i="4"/>
  <c r="D62" i="4"/>
  <c r="B63" i="4"/>
  <c r="D63" i="4"/>
  <c r="B64" i="4"/>
  <c r="D64" i="4"/>
  <c r="B65" i="4"/>
  <c r="D65" i="4"/>
  <c r="B66" i="4"/>
  <c r="D66" i="4"/>
  <c r="B67" i="4"/>
  <c r="D67" i="4"/>
  <c r="B68" i="4"/>
  <c r="D68" i="4"/>
  <c r="D52" i="4"/>
  <c r="B52" i="4"/>
  <c r="X53" i="4"/>
  <c r="Y53" i="4"/>
  <c r="X54" i="4"/>
  <c r="Y54" i="4"/>
  <c r="X55" i="4"/>
  <c r="Y55" i="4"/>
  <c r="X56" i="4"/>
  <c r="Y56" i="4"/>
  <c r="X57" i="4"/>
  <c r="Y57" i="4"/>
  <c r="X58" i="4"/>
  <c r="Y58" i="4"/>
  <c r="X59" i="4"/>
  <c r="Y59" i="4"/>
  <c r="X60" i="4"/>
  <c r="Y60" i="4"/>
  <c r="X61" i="4"/>
  <c r="Y61" i="4"/>
  <c r="X62" i="4"/>
  <c r="Y62" i="4"/>
  <c r="X63" i="4"/>
  <c r="Y63" i="4"/>
  <c r="X64" i="4"/>
  <c r="Y64" i="4"/>
  <c r="X65" i="4"/>
  <c r="Y65" i="4"/>
  <c r="X66" i="4"/>
  <c r="Y66" i="4"/>
  <c r="X67" i="4"/>
  <c r="Y67" i="4"/>
  <c r="X68" i="4"/>
  <c r="Y68" i="4"/>
  <c r="Y52" i="4"/>
  <c r="X52" i="4"/>
  <c r="S53" i="4"/>
  <c r="T53" i="4"/>
  <c r="S54" i="4"/>
  <c r="T54" i="4"/>
  <c r="S55" i="4"/>
  <c r="T55" i="4"/>
  <c r="S56" i="4"/>
  <c r="T56" i="4"/>
  <c r="S57" i="4"/>
  <c r="T57" i="4"/>
  <c r="S58" i="4"/>
  <c r="T58" i="4"/>
  <c r="S59" i="4"/>
  <c r="T59" i="4"/>
  <c r="S60" i="4"/>
  <c r="T60" i="4"/>
  <c r="S61" i="4"/>
  <c r="T61" i="4"/>
  <c r="S62" i="4"/>
  <c r="T62" i="4"/>
  <c r="S63" i="4"/>
  <c r="T63" i="4"/>
  <c r="S64" i="4"/>
  <c r="T64" i="4"/>
  <c r="S65" i="4"/>
  <c r="T65" i="4"/>
  <c r="S66" i="4"/>
  <c r="T66" i="4"/>
  <c r="S67" i="4"/>
  <c r="T67" i="4"/>
  <c r="S68" i="4"/>
  <c r="T68" i="4"/>
  <c r="T52" i="4"/>
  <c r="S52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8" i="4"/>
  <c r="N53" i="4"/>
  <c r="P53" i="4" s="1"/>
  <c r="N54" i="4"/>
  <c r="P54" i="4" s="1"/>
  <c r="N55" i="4"/>
  <c r="P55" i="4" s="1"/>
  <c r="N56" i="4"/>
  <c r="P56" i="4" s="1"/>
  <c r="N57" i="4"/>
  <c r="P57" i="4" s="1"/>
  <c r="N58" i="4"/>
  <c r="P58" i="4" s="1"/>
  <c r="N59" i="4"/>
  <c r="P59" i="4" s="1"/>
  <c r="N60" i="4"/>
  <c r="P60" i="4" s="1"/>
  <c r="N61" i="4"/>
  <c r="P61" i="4" s="1"/>
  <c r="N62" i="4"/>
  <c r="P62" i="4" s="1"/>
  <c r="N63" i="4"/>
  <c r="P63" i="4" s="1"/>
  <c r="N64" i="4"/>
  <c r="P64" i="4" s="1"/>
  <c r="N65" i="4"/>
  <c r="P65" i="4" s="1"/>
  <c r="N66" i="4"/>
  <c r="P66" i="4" s="1"/>
  <c r="N67" i="4"/>
  <c r="P67" i="4" s="1"/>
  <c r="N68" i="4"/>
  <c r="P68" i="4" s="1"/>
  <c r="N52" i="4"/>
  <c r="U68" i="4" l="1"/>
  <c r="U66" i="4"/>
  <c r="U64" i="4"/>
  <c r="U62" i="4"/>
  <c r="U60" i="4"/>
  <c r="Z53" i="4"/>
  <c r="I68" i="4"/>
  <c r="I66" i="4"/>
  <c r="I64" i="4"/>
  <c r="I62" i="4"/>
  <c r="I60" i="4"/>
  <c r="I58" i="4"/>
  <c r="I56" i="4"/>
  <c r="I54" i="4"/>
  <c r="Z64" i="4"/>
  <c r="Z62" i="4"/>
  <c r="Z54" i="4"/>
  <c r="I52" i="4"/>
  <c r="J67" i="4"/>
  <c r="J65" i="4"/>
  <c r="J63" i="4"/>
  <c r="J61" i="4"/>
  <c r="J59" i="4"/>
  <c r="J57" i="4"/>
  <c r="J55" i="4"/>
  <c r="J53" i="4"/>
  <c r="J52" i="4"/>
  <c r="I67" i="4"/>
  <c r="I65" i="4"/>
  <c r="I63" i="4"/>
  <c r="I61" i="4"/>
  <c r="I59" i="4"/>
  <c r="I57" i="4"/>
  <c r="I55" i="4"/>
  <c r="I53" i="4"/>
  <c r="Z67" i="4"/>
  <c r="AA53" i="4"/>
  <c r="U52" i="4"/>
  <c r="W65" i="4"/>
  <c r="W63" i="4"/>
  <c r="W61" i="4"/>
  <c r="W59" i="4"/>
  <c r="AA68" i="4"/>
  <c r="AA62" i="4"/>
  <c r="AA58" i="4"/>
  <c r="AA56" i="4"/>
  <c r="J68" i="4"/>
  <c r="M68" i="4" s="1"/>
  <c r="J66" i="4"/>
  <c r="M66" i="4" s="1"/>
  <c r="J64" i="4"/>
  <c r="M64" i="4" s="1"/>
  <c r="J62" i="4"/>
  <c r="M62" i="4" s="1"/>
  <c r="J60" i="4"/>
  <c r="M60" i="4" s="1"/>
  <c r="J58" i="4"/>
  <c r="M58" i="4" s="1"/>
  <c r="J56" i="4"/>
  <c r="M56" i="4" s="1"/>
  <c r="J54" i="4"/>
  <c r="M54" i="4" s="1"/>
  <c r="P52" i="4"/>
  <c r="Z52" i="4"/>
  <c r="AA54" i="4"/>
  <c r="Z65" i="4"/>
  <c r="Z63" i="4"/>
  <c r="Z61" i="4"/>
  <c r="Z59" i="4"/>
  <c r="Z57" i="4"/>
  <c r="Z55" i="4"/>
  <c r="U58" i="4"/>
  <c r="U56" i="4"/>
  <c r="U54" i="4"/>
  <c r="AA52" i="4"/>
  <c r="Z60" i="4"/>
  <c r="Z58" i="4"/>
  <c r="W52" i="4"/>
  <c r="U67" i="4"/>
  <c r="U65" i="4"/>
  <c r="U61" i="4"/>
  <c r="U59" i="4"/>
  <c r="U57" i="4"/>
  <c r="U55" i="4"/>
  <c r="U53" i="4"/>
  <c r="AA66" i="4"/>
  <c r="R67" i="4"/>
  <c r="R63" i="4"/>
  <c r="R59" i="4"/>
  <c r="R55" i="4"/>
  <c r="W67" i="4"/>
  <c r="W57" i="4"/>
  <c r="W55" i="4"/>
  <c r="W53" i="4"/>
  <c r="AA64" i="4"/>
  <c r="AA61" i="4"/>
  <c r="R66" i="4"/>
  <c r="R62" i="4"/>
  <c r="R58" i="4"/>
  <c r="R54" i="4"/>
  <c r="U63" i="4"/>
  <c r="Z56" i="4"/>
  <c r="R65" i="4"/>
  <c r="R61" i="4"/>
  <c r="R57" i="4"/>
  <c r="R53" i="4"/>
  <c r="W68" i="4"/>
  <c r="W66" i="4"/>
  <c r="W64" i="4"/>
  <c r="W62" i="4"/>
  <c r="W60" i="4"/>
  <c r="W58" i="4"/>
  <c r="W56" i="4"/>
  <c r="W54" i="4"/>
  <c r="Z66" i="4"/>
  <c r="AA65" i="4"/>
  <c r="AA60" i="4"/>
  <c r="AA57" i="4"/>
  <c r="R68" i="4"/>
  <c r="R64" i="4"/>
  <c r="R60" i="4"/>
  <c r="R56" i="4"/>
  <c r="R52" i="4"/>
  <c r="AA67" i="4"/>
  <c r="AA63" i="4"/>
  <c r="AA59" i="4"/>
  <c r="AA55" i="4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7" i="5"/>
  <c r="M53" i="4" l="1"/>
  <c r="L67" i="4"/>
  <c r="L65" i="4"/>
  <c r="M52" i="4"/>
  <c r="L54" i="4"/>
  <c r="L62" i="4"/>
  <c r="M55" i="4"/>
  <c r="L63" i="4"/>
  <c r="M61" i="4"/>
  <c r="L59" i="4"/>
  <c r="L64" i="4"/>
  <c r="M67" i="4"/>
  <c r="L68" i="4"/>
  <c r="L60" i="4"/>
  <c r="M59" i="4"/>
  <c r="M63" i="4"/>
  <c r="L55" i="4"/>
  <c r="L57" i="4"/>
  <c r="M65" i="4"/>
  <c r="L53" i="4"/>
  <c r="M57" i="4"/>
  <c r="L61" i="4"/>
  <c r="L52" i="4"/>
  <c r="L56" i="4"/>
  <c r="L58" i="4"/>
  <c r="L66" i="4"/>
  <c r="F69" i="4"/>
  <c r="AH22" i="4"/>
  <c r="Y22" i="4"/>
  <c r="X22" i="4"/>
  <c r="U22" i="4"/>
  <c r="AA45" i="4" s="1"/>
  <c r="T22" i="4"/>
  <c r="R22" i="4"/>
  <c r="P22" i="4"/>
  <c r="M22" i="4"/>
  <c r="I22" i="4"/>
  <c r="AE29" i="4"/>
  <c r="AF29" i="4"/>
  <c r="AE30" i="4"/>
  <c r="AF30" i="4"/>
  <c r="AE31" i="4"/>
  <c r="AF31" i="4"/>
  <c r="AE32" i="4"/>
  <c r="AF32" i="4"/>
  <c r="AE33" i="4"/>
  <c r="AF33" i="4"/>
  <c r="AE34" i="4"/>
  <c r="AF34" i="4"/>
  <c r="AE35" i="4"/>
  <c r="AF35" i="4"/>
  <c r="AE36" i="4"/>
  <c r="AF36" i="4"/>
  <c r="AE37" i="4"/>
  <c r="AF37" i="4"/>
  <c r="AE38" i="4"/>
  <c r="AF38" i="4"/>
  <c r="AE39" i="4"/>
  <c r="AF39" i="4"/>
  <c r="AE40" i="4"/>
  <c r="AF40" i="4"/>
  <c r="AE41" i="4"/>
  <c r="AF41" i="4"/>
  <c r="AE42" i="4"/>
  <c r="AF42" i="4"/>
  <c r="AE43" i="4"/>
  <c r="AF43" i="4"/>
  <c r="AE44" i="4"/>
  <c r="AF44" i="4"/>
  <c r="AE28" i="4"/>
  <c r="AF28" i="4"/>
  <c r="AA29" i="4"/>
  <c r="AB29" i="4"/>
  <c r="AA30" i="4"/>
  <c r="AB30" i="4"/>
  <c r="AA31" i="4"/>
  <c r="AB31" i="4"/>
  <c r="AA32" i="4"/>
  <c r="AB32" i="4"/>
  <c r="AA33" i="4"/>
  <c r="AB33" i="4"/>
  <c r="AA34" i="4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41" i="4"/>
  <c r="AB41" i="4"/>
  <c r="AA42" i="4"/>
  <c r="AB42" i="4"/>
  <c r="AA43" i="4"/>
  <c r="AB43" i="4"/>
  <c r="AA44" i="4"/>
  <c r="AB44" i="4"/>
  <c r="AB28" i="4"/>
  <c r="AC28" i="4" s="1"/>
  <c r="W29" i="4"/>
  <c r="X29" i="4"/>
  <c r="W30" i="4"/>
  <c r="X30" i="4"/>
  <c r="W31" i="4"/>
  <c r="X31" i="4"/>
  <c r="W32" i="4"/>
  <c r="X32" i="4"/>
  <c r="W33" i="4"/>
  <c r="X33" i="4"/>
  <c r="W34" i="4"/>
  <c r="X34" i="4"/>
  <c r="W35" i="4"/>
  <c r="X35" i="4"/>
  <c r="W36" i="4"/>
  <c r="X36" i="4"/>
  <c r="W37" i="4"/>
  <c r="X37" i="4"/>
  <c r="W38" i="4"/>
  <c r="X38" i="4"/>
  <c r="W39" i="4"/>
  <c r="X39" i="4"/>
  <c r="W40" i="4"/>
  <c r="X40" i="4"/>
  <c r="W41" i="4"/>
  <c r="X41" i="4"/>
  <c r="W42" i="4"/>
  <c r="X42" i="4"/>
  <c r="W43" i="4"/>
  <c r="X43" i="4"/>
  <c r="W44" i="4"/>
  <c r="X44" i="4"/>
  <c r="W28" i="4"/>
  <c r="X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S43" i="4"/>
  <c r="T43" i="4" s="1"/>
  <c r="R44" i="4"/>
  <c r="S44" i="4"/>
  <c r="S28" i="4"/>
  <c r="D29" i="4"/>
  <c r="F29" i="4"/>
  <c r="D30" i="4"/>
  <c r="F30" i="4"/>
  <c r="D31" i="4"/>
  <c r="F31" i="4"/>
  <c r="D32" i="4"/>
  <c r="F32" i="4"/>
  <c r="D33" i="4"/>
  <c r="F33" i="4"/>
  <c r="D34" i="4"/>
  <c r="F34" i="4"/>
  <c r="D35" i="4"/>
  <c r="F35" i="4"/>
  <c r="D36" i="4"/>
  <c r="F36" i="4"/>
  <c r="D37" i="4"/>
  <c r="F37" i="4"/>
  <c r="D38" i="4"/>
  <c r="F38" i="4"/>
  <c r="D39" i="4"/>
  <c r="F39" i="4"/>
  <c r="D40" i="4"/>
  <c r="F40" i="4"/>
  <c r="D41" i="4"/>
  <c r="F41" i="4"/>
  <c r="D42" i="4"/>
  <c r="F42" i="4"/>
  <c r="D43" i="4"/>
  <c r="F43" i="4"/>
  <c r="D44" i="4"/>
  <c r="F44" i="4"/>
  <c r="F28" i="4"/>
  <c r="I28" i="4" s="1"/>
  <c r="J29" i="4"/>
  <c r="L29" i="4"/>
  <c r="J30" i="4"/>
  <c r="L30" i="4"/>
  <c r="J31" i="4"/>
  <c r="L31" i="4"/>
  <c r="J32" i="4"/>
  <c r="L32" i="4"/>
  <c r="J33" i="4"/>
  <c r="L33" i="4"/>
  <c r="J34" i="4"/>
  <c r="L34" i="4"/>
  <c r="J35" i="4"/>
  <c r="L35" i="4"/>
  <c r="J36" i="4"/>
  <c r="M36" i="4" s="1"/>
  <c r="J15" i="5" s="1"/>
  <c r="I41" i="5" s="1"/>
  <c r="L36" i="4"/>
  <c r="J37" i="4"/>
  <c r="L37" i="4"/>
  <c r="J38" i="4"/>
  <c r="M38" i="4" s="1"/>
  <c r="J17" i="5" s="1"/>
  <c r="I43" i="5" s="1"/>
  <c r="L38" i="4"/>
  <c r="J39" i="4"/>
  <c r="M39" i="4" s="1"/>
  <c r="J18" i="5" s="1"/>
  <c r="I44" i="5" s="1"/>
  <c r="L39" i="4"/>
  <c r="J40" i="4"/>
  <c r="M40" i="4" s="1"/>
  <c r="J19" i="5" s="1"/>
  <c r="I45" i="5" s="1"/>
  <c r="L40" i="4"/>
  <c r="J41" i="4"/>
  <c r="M41" i="4" s="1"/>
  <c r="J20" i="5" s="1"/>
  <c r="I46" i="5" s="1"/>
  <c r="L41" i="4"/>
  <c r="J42" i="4"/>
  <c r="M42" i="4" s="1"/>
  <c r="J21" i="5" s="1"/>
  <c r="I47" i="5" s="1"/>
  <c r="L42" i="4"/>
  <c r="J43" i="4"/>
  <c r="M43" i="4" s="1"/>
  <c r="J22" i="5" s="1"/>
  <c r="I48" i="5" s="1"/>
  <c r="L43" i="4"/>
  <c r="J44" i="4"/>
  <c r="M44" i="4" s="1"/>
  <c r="J23" i="5" s="1"/>
  <c r="I49" i="5" s="1"/>
  <c r="L44" i="4"/>
  <c r="L28" i="4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D22" i="4"/>
  <c r="M34" i="4" l="1"/>
  <c r="J13" i="5" s="1"/>
  <c r="I39" i="5" s="1"/>
  <c r="M32" i="4"/>
  <c r="J11" i="5" s="1"/>
  <c r="I37" i="5" s="1"/>
  <c r="M30" i="4"/>
  <c r="J9" i="5" s="1"/>
  <c r="I35" i="5" s="1"/>
  <c r="M37" i="4"/>
  <c r="J16" i="5" s="1"/>
  <c r="I42" i="5" s="1"/>
  <c r="M35" i="4"/>
  <c r="J14" i="5" s="1"/>
  <c r="I40" i="5" s="1"/>
  <c r="M33" i="4"/>
  <c r="J12" i="5" s="1"/>
  <c r="I38" i="5" s="1"/>
  <c r="M31" i="4"/>
  <c r="J10" i="5" s="1"/>
  <c r="I36" i="5" s="1"/>
  <c r="W45" i="4"/>
  <c r="M29" i="4"/>
  <c r="J8" i="5" s="1"/>
  <c r="I34" i="5" s="1"/>
  <c r="N28" i="4"/>
  <c r="K7" i="5" s="1"/>
  <c r="M28" i="4"/>
  <c r="G28" i="4"/>
  <c r="X69" i="4"/>
  <c r="AD43" i="4"/>
  <c r="I22" i="5" s="1"/>
  <c r="AD39" i="4"/>
  <c r="I18" i="5" s="1"/>
  <c r="AD35" i="4"/>
  <c r="I14" i="5" s="1"/>
  <c r="AD31" i="4"/>
  <c r="I10" i="5" s="1"/>
  <c r="AH44" i="4"/>
  <c r="O23" i="5" s="1"/>
  <c r="AH40" i="4"/>
  <c r="O19" i="5" s="1"/>
  <c r="AH36" i="4"/>
  <c r="O15" i="5" s="1"/>
  <c r="AD41" i="4"/>
  <c r="I20" i="5" s="1"/>
  <c r="AD37" i="4"/>
  <c r="I16" i="5" s="1"/>
  <c r="AD33" i="4"/>
  <c r="I12" i="5" s="1"/>
  <c r="AD29" i="4"/>
  <c r="I8" i="5" s="1"/>
  <c r="AH28" i="4"/>
  <c r="O7" i="5" s="1"/>
  <c r="H7" i="5"/>
  <c r="AC42" i="4"/>
  <c r="H21" i="5" s="1"/>
  <c r="AC38" i="4"/>
  <c r="H17" i="5" s="1"/>
  <c r="AC34" i="4"/>
  <c r="H13" i="5" s="1"/>
  <c r="AC30" i="4"/>
  <c r="H9" i="5" s="1"/>
  <c r="AG43" i="4"/>
  <c r="N22" i="5" s="1"/>
  <c r="AG39" i="4"/>
  <c r="N18" i="5" s="1"/>
  <c r="AG35" i="4"/>
  <c r="N14" i="5" s="1"/>
  <c r="AH32" i="4"/>
  <c r="O11" i="5" s="1"/>
  <c r="AG31" i="4"/>
  <c r="N10" i="5" s="1"/>
  <c r="AH42" i="4"/>
  <c r="O21" i="5" s="1"/>
  <c r="AH38" i="4"/>
  <c r="O17" i="5" s="1"/>
  <c r="AH34" i="4"/>
  <c r="O13" i="5" s="1"/>
  <c r="AH30" i="4"/>
  <c r="O9" i="5" s="1"/>
  <c r="N44" i="4"/>
  <c r="K23" i="5" s="1"/>
  <c r="N40" i="4"/>
  <c r="K19" i="5" s="1"/>
  <c r="N36" i="4"/>
  <c r="K15" i="5" s="1"/>
  <c r="N32" i="4"/>
  <c r="K11" i="5" s="1"/>
  <c r="U42" i="4"/>
  <c r="G21" i="5" s="1"/>
  <c r="U38" i="4"/>
  <c r="G17" i="5" s="1"/>
  <c r="U34" i="4"/>
  <c r="G13" i="5" s="1"/>
  <c r="U30" i="4"/>
  <c r="G9" i="5" s="1"/>
  <c r="Z43" i="4"/>
  <c r="M22" i="5" s="1"/>
  <c r="Z39" i="4"/>
  <c r="M18" i="5" s="1"/>
  <c r="Z35" i="4"/>
  <c r="M14" i="5" s="1"/>
  <c r="Z31" i="4"/>
  <c r="M10" i="5" s="1"/>
  <c r="AD44" i="4"/>
  <c r="I23" i="5" s="1"/>
  <c r="AD40" i="4"/>
  <c r="I19" i="5" s="1"/>
  <c r="AD36" i="4"/>
  <c r="I15" i="5" s="1"/>
  <c r="AD32" i="4"/>
  <c r="I11" i="5" s="1"/>
  <c r="AH41" i="4"/>
  <c r="O20" i="5" s="1"/>
  <c r="AH37" i="4"/>
  <c r="O16" i="5" s="1"/>
  <c r="AH33" i="4"/>
  <c r="O12" i="5" s="1"/>
  <c r="AH29" i="4"/>
  <c r="O8" i="5" s="1"/>
  <c r="AG11" i="5"/>
  <c r="AG8" i="5"/>
  <c r="AG10" i="5"/>
  <c r="AG12" i="5"/>
  <c r="AG14" i="5"/>
  <c r="AG16" i="5"/>
  <c r="AG18" i="5"/>
  <c r="AG20" i="5"/>
  <c r="AG22" i="5"/>
  <c r="AD28" i="4"/>
  <c r="AD42" i="4"/>
  <c r="I21" i="5" s="1"/>
  <c r="AC41" i="4"/>
  <c r="H20" i="5" s="1"/>
  <c r="AD38" i="4"/>
  <c r="I17" i="5" s="1"/>
  <c r="AC37" i="4"/>
  <c r="H16" i="5" s="1"/>
  <c r="AD34" i="4"/>
  <c r="I13" i="5" s="1"/>
  <c r="AC33" i="4"/>
  <c r="H12" i="5" s="1"/>
  <c r="AD30" i="4"/>
  <c r="I9" i="5" s="1"/>
  <c r="AC29" i="4"/>
  <c r="H8" i="5" s="1"/>
  <c r="AG28" i="4"/>
  <c r="AH43" i="4"/>
  <c r="O22" i="5" s="1"/>
  <c r="AG42" i="4"/>
  <c r="N21" i="5" s="1"/>
  <c r="AH39" i="4"/>
  <c r="O18" i="5" s="1"/>
  <c r="AG38" i="4"/>
  <c r="N17" i="5" s="1"/>
  <c r="AH35" i="4"/>
  <c r="O14" i="5" s="1"/>
  <c r="AG34" i="4"/>
  <c r="N13" i="5" s="1"/>
  <c r="AH31" i="4"/>
  <c r="O10" i="5" s="1"/>
  <c r="AG30" i="4"/>
  <c r="N9" i="5" s="1"/>
  <c r="AG9" i="5"/>
  <c r="AG13" i="5"/>
  <c r="AG17" i="5"/>
  <c r="AG19" i="5"/>
  <c r="AG21" i="5"/>
  <c r="AG23" i="5"/>
  <c r="G44" i="4"/>
  <c r="D23" i="5" s="1"/>
  <c r="G40" i="4"/>
  <c r="D19" i="5" s="1"/>
  <c r="G36" i="4"/>
  <c r="D15" i="5" s="1"/>
  <c r="G32" i="4"/>
  <c r="D11" i="5" s="1"/>
  <c r="T41" i="4"/>
  <c r="F20" i="5" s="1"/>
  <c r="T37" i="4"/>
  <c r="F16" i="5" s="1"/>
  <c r="T33" i="4"/>
  <c r="F12" i="5" s="1"/>
  <c r="T29" i="4"/>
  <c r="F8" i="5" s="1"/>
  <c r="AC43" i="4"/>
  <c r="H22" i="5" s="1"/>
  <c r="AC39" i="4"/>
  <c r="H18" i="5" s="1"/>
  <c r="AC35" i="4"/>
  <c r="H14" i="5" s="1"/>
  <c r="AC31" i="4"/>
  <c r="H10" i="5" s="1"/>
  <c r="AG44" i="4"/>
  <c r="N23" i="5" s="1"/>
  <c r="AG40" i="4"/>
  <c r="N19" i="5" s="1"/>
  <c r="AG36" i="4"/>
  <c r="N15" i="5" s="1"/>
  <c r="AG32" i="4"/>
  <c r="N11" i="5" s="1"/>
  <c r="AG7" i="5"/>
  <c r="AG15" i="5"/>
  <c r="AC44" i="4"/>
  <c r="H23" i="5" s="1"/>
  <c r="AC40" i="4"/>
  <c r="H19" i="5" s="1"/>
  <c r="AC36" i="4"/>
  <c r="H15" i="5" s="1"/>
  <c r="AC32" i="4"/>
  <c r="H11" i="5" s="1"/>
  <c r="AG41" i="4"/>
  <c r="N20" i="5" s="1"/>
  <c r="AG37" i="4"/>
  <c r="N16" i="5" s="1"/>
  <c r="AG33" i="4"/>
  <c r="N12" i="5" s="1"/>
  <c r="AG29" i="4"/>
  <c r="N8" i="5" s="1"/>
  <c r="Z28" i="4"/>
  <c r="Z42" i="4"/>
  <c r="M21" i="5" s="1"/>
  <c r="Y41" i="4"/>
  <c r="L20" i="5" s="1"/>
  <c r="Z38" i="4"/>
  <c r="M17" i="5" s="1"/>
  <c r="Y37" i="4"/>
  <c r="L16" i="5" s="1"/>
  <c r="Z34" i="4"/>
  <c r="M13" i="5" s="1"/>
  <c r="Y33" i="4"/>
  <c r="L12" i="5" s="1"/>
  <c r="Z30" i="4"/>
  <c r="M9" i="5" s="1"/>
  <c r="Y29" i="4"/>
  <c r="L8" i="5" s="1"/>
  <c r="Z44" i="4"/>
  <c r="M23" i="5" s="1"/>
  <c r="Z40" i="4"/>
  <c r="M19" i="5" s="1"/>
  <c r="Z36" i="4"/>
  <c r="M15" i="5" s="1"/>
  <c r="Z32" i="4"/>
  <c r="M11" i="5" s="1"/>
  <c r="F22" i="5"/>
  <c r="T39" i="4"/>
  <c r="F18" i="5" s="1"/>
  <c r="T35" i="4"/>
  <c r="F14" i="5" s="1"/>
  <c r="Y44" i="4"/>
  <c r="L23" i="5" s="1"/>
  <c r="Z41" i="4"/>
  <c r="M20" i="5" s="1"/>
  <c r="Y40" i="4"/>
  <c r="L19" i="5" s="1"/>
  <c r="Z37" i="4"/>
  <c r="M16" i="5" s="1"/>
  <c r="Y36" i="4"/>
  <c r="L15" i="5" s="1"/>
  <c r="Z33" i="4"/>
  <c r="M12" i="5" s="1"/>
  <c r="Y32" i="4"/>
  <c r="L11" i="5" s="1"/>
  <c r="Z29" i="4"/>
  <c r="M8" i="5" s="1"/>
  <c r="Y28" i="4"/>
  <c r="Y42" i="4"/>
  <c r="L21" i="5" s="1"/>
  <c r="Y38" i="4"/>
  <c r="L17" i="5" s="1"/>
  <c r="Y34" i="4"/>
  <c r="L13" i="5" s="1"/>
  <c r="Y30" i="4"/>
  <c r="L9" i="5" s="1"/>
  <c r="Y43" i="4"/>
  <c r="L22" i="5" s="1"/>
  <c r="Y39" i="4"/>
  <c r="L18" i="5" s="1"/>
  <c r="Y35" i="4"/>
  <c r="L14" i="5" s="1"/>
  <c r="Y31" i="4"/>
  <c r="L10" i="5" s="1"/>
  <c r="U44" i="4"/>
  <c r="G23" i="5" s="1"/>
  <c r="U40" i="4"/>
  <c r="G19" i="5" s="1"/>
  <c r="U36" i="4"/>
  <c r="G15" i="5" s="1"/>
  <c r="U32" i="4"/>
  <c r="G11" i="5" s="1"/>
  <c r="T31" i="4"/>
  <c r="F10" i="5" s="1"/>
  <c r="T44" i="4"/>
  <c r="F23" i="5" s="1"/>
  <c r="U41" i="4"/>
  <c r="G20" i="5" s="1"/>
  <c r="T40" i="4"/>
  <c r="F19" i="5" s="1"/>
  <c r="U37" i="4"/>
  <c r="G16" i="5" s="1"/>
  <c r="T36" i="4"/>
  <c r="F15" i="5" s="1"/>
  <c r="U33" i="4"/>
  <c r="G12" i="5" s="1"/>
  <c r="T32" i="4"/>
  <c r="F11" i="5" s="1"/>
  <c r="U29" i="4"/>
  <c r="G8" i="5" s="1"/>
  <c r="W7" i="5"/>
  <c r="U28" i="4"/>
  <c r="N41" i="4"/>
  <c r="K20" i="5" s="1"/>
  <c r="N37" i="4"/>
  <c r="K16" i="5" s="1"/>
  <c r="N33" i="4"/>
  <c r="K12" i="5" s="1"/>
  <c r="N29" i="4"/>
  <c r="T28" i="4"/>
  <c r="U43" i="4"/>
  <c r="G22" i="5" s="1"/>
  <c r="T42" i="4"/>
  <c r="F21" i="5" s="1"/>
  <c r="U39" i="4"/>
  <c r="G18" i="5" s="1"/>
  <c r="T38" i="4"/>
  <c r="F17" i="5" s="1"/>
  <c r="U35" i="4"/>
  <c r="G14" i="5" s="1"/>
  <c r="T34" i="4"/>
  <c r="F13" i="5" s="1"/>
  <c r="U31" i="4"/>
  <c r="G10" i="5" s="1"/>
  <c r="T30" i="4"/>
  <c r="F9" i="5" s="1"/>
  <c r="N42" i="4"/>
  <c r="K21" i="5" s="1"/>
  <c r="N38" i="4"/>
  <c r="K17" i="5" s="1"/>
  <c r="N34" i="4"/>
  <c r="K13" i="5" s="1"/>
  <c r="N30" i="4"/>
  <c r="K9" i="5" s="1"/>
  <c r="N43" i="4"/>
  <c r="K22" i="5" s="1"/>
  <c r="N39" i="4"/>
  <c r="K18" i="5" s="1"/>
  <c r="N35" i="4"/>
  <c r="K14" i="5" s="1"/>
  <c r="N31" i="4"/>
  <c r="K10" i="5" s="1"/>
  <c r="G43" i="4"/>
  <c r="D22" i="5" s="1"/>
  <c r="G39" i="4"/>
  <c r="D18" i="5" s="1"/>
  <c r="G35" i="4"/>
  <c r="D14" i="5" s="1"/>
  <c r="G31" i="4"/>
  <c r="D10" i="5" s="1"/>
  <c r="AA23" i="5"/>
  <c r="AA19" i="5"/>
  <c r="AA15" i="5"/>
  <c r="Z11" i="5"/>
  <c r="AC22" i="5"/>
  <c r="AC18" i="5"/>
  <c r="AC16" i="5"/>
  <c r="AC14" i="5"/>
  <c r="AC10" i="5"/>
  <c r="AE16" i="5"/>
  <c r="I42" i="4"/>
  <c r="E21" i="5" s="1"/>
  <c r="I38" i="4"/>
  <c r="E17" i="5" s="1"/>
  <c r="I34" i="4"/>
  <c r="E13" i="5" s="1"/>
  <c r="I30" i="4"/>
  <c r="E9" i="5" s="1"/>
  <c r="I43" i="4"/>
  <c r="E22" i="5" s="1"/>
  <c r="G42" i="4"/>
  <c r="D21" i="5" s="1"/>
  <c r="I39" i="4"/>
  <c r="E18" i="5" s="1"/>
  <c r="G38" i="4"/>
  <c r="D17" i="5" s="1"/>
  <c r="I35" i="4"/>
  <c r="E14" i="5" s="1"/>
  <c r="G34" i="4"/>
  <c r="D13" i="5" s="1"/>
  <c r="I31" i="4"/>
  <c r="E10" i="5" s="1"/>
  <c r="G30" i="4"/>
  <c r="D9" i="5" s="1"/>
  <c r="I44" i="4"/>
  <c r="E23" i="5" s="1"/>
  <c r="I40" i="4"/>
  <c r="E19" i="5" s="1"/>
  <c r="I36" i="4"/>
  <c r="E15" i="5" s="1"/>
  <c r="I32" i="4"/>
  <c r="E11" i="5" s="1"/>
  <c r="U20" i="5"/>
  <c r="I41" i="4"/>
  <c r="E20" i="5" s="1"/>
  <c r="T16" i="5"/>
  <c r="I37" i="4"/>
  <c r="E16" i="5" s="1"/>
  <c r="U12" i="5"/>
  <c r="I33" i="4"/>
  <c r="E12" i="5" s="1"/>
  <c r="T8" i="5"/>
  <c r="I29" i="4"/>
  <c r="E8" i="5" s="1"/>
  <c r="G41" i="4"/>
  <c r="D20" i="5" s="1"/>
  <c r="G37" i="4"/>
  <c r="D16" i="5" s="1"/>
  <c r="G33" i="4"/>
  <c r="D12" i="5" s="1"/>
  <c r="G29" i="4"/>
  <c r="D8" i="5" s="1"/>
  <c r="AE45" i="4"/>
  <c r="AF45" i="4"/>
  <c r="AA22" i="5"/>
  <c r="Z20" i="5"/>
  <c r="AA18" i="5"/>
  <c r="Z16" i="5"/>
  <c r="AA14" i="5"/>
  <c r="AA10" i="5"/>
  <c r="Z8" i="5"/>
  <c r="U23" i="5"/>
  <c r="U21" i="5"/>
  <c r="U15" i="5"/>
  <c r="U13" i="5"/>
  <c r="Y22" i="5"/>
  <c r="Y18" i="5"/>
  <c r="Y14" i="5"/>
  <c r="Y10" i="5"/>
  <c r="Y7" i="5"/>
  <c r="V7" i="5"/>
  <c r="W18" i="5"/>
  <c r="W16" i="5"/>
  <c r="W10" i="5"/>
  <c r="V19" i="5"/>
  <c r="W17" i="5"/>
  <c r="V16" i="5"/>
  <c r="V11" i="5"/>
  <c r="W9" i="5"/>
  <c r="V8" i="5"/>
  <c r="AB23" i="5"/>
  <c r="AC21" i="5"/>
  <c r="AB20" i="5"/>
  <c r="AB19" i="5"/>
  <c r="AC17" i="5"/>
  <c r="AB15" i="5"/>
  <c r="AC13" i="5"/>
  <c r="AB11" i="5"/>
  <c r="AC9" i="5"/>
  <c r="X23" i="5"/>
  <c r="Y21" i="5"/>
  <c r="X19" i="5"/>
  <c r="Y17" i="5"/>
  <c r="X15" i="5"/>
  <c r="Y13" i="5"/>
  <c r="X11" i="5"/>
  <c r="Y9" i="5"/>
  <c r="AE22" i="5"/>
  <c r="AE18" i="5"/>
  <c r="AD16" i="5"/>
  <c r="AE14" i="5"/>
  <c r="AD12" i="5"/>
  <c r="AE10" i="5"/>
  <c r="AD8" i="5"/>
  <c r="AD22" i="5"/>
  <c r="T22" i="5"/>
  <c r="T18" i="5"/>
  <c r="T14" i="5"/>
  <c r="T10" i="5"/>
  <c r="AB22" i="5"/>
  <c r="AA20" i="5"/>
  <c r="AA8" i="5"/>
  <c r="U17" i="5"/>
  <c r="U9" i="5"/>
  <c r="W20" i="5"/>
  <c r="AB18" i="5"/>
  <c r="AF24" i="5"/>
  <c r="AA7" i="5"/>
  <c r="Z23" i="5"/>
  <c r="AA21" i="5"/>
  <c r="Z19" i="5"/>
  <c r="AA17" i="5"/>
  <c r="Z15" i="5"/>
  <c r="AA13" i="5"/>
  <c r="Z12" i="5"/>
  <c r="T21" i="5"/>
  <c r="T13" i="5"/>
  <c r="W22" i="5"/>
  <c r="W14" i="5"/>
  <c r="V10" i="5"/>
  <c r="W8" i="5"/>
  <c r="AC20" i="5"/>
  <c r="AC12" i="5"/>
  <c r="AD23" i="5"/>
  <c r="AE21" i="5"/>
  <c r="AD20" i="5"/>
  <c r="AD19" i="5"/>
  <c r="AE17" i="5"/>
  <c r="AD15" i="5"/>
  <c r="AE9" i="5"/>
  <c r="Z21" i="5"/>
  <c r="Z17" i="5"/>
  <c r="Z13" i="5"/>
  <c r="Z10" i="5"/>
  <c r="Z9" i="5"/>
  <c r="T23" i="5"/>
  <c r="T19" i="5"/>
  <c r="T15" i="5"/>
  <c r="T11" i="5"/>
  <c r="U19" i="5"/>
  <c r="U11" i="5"/>
  <c r="V20" i="5"/>
  <c r="V12" i="5"/>
  <c r="W12" i="5"/>
  <c r="AB16" i="5"/>
  <c r="X20" i="5"/>
  <c r="X16" i="5"/>
  <c r="X13" i="5"/>
  <c r="X12" i="5"/>
  <c r="X8" i="5"/>
  <c r="Y11" i="5"/>
  <c r="AD9" i="5"/>
  <c r="Z22" i="5"/>
  <c r="Z18" i="5"/>
  <c r="Z14" i="5"/>
  <c r="AA12" i="5"/>
  <c r="T20" i="5"/>
  <c r="U18" i="5"/>
  <c r="T17" i="5"/>
  <c r="T12" i="5"/>
  <c r="U10" i="5"/>
  <c r="T9" i="5"/>
  <c r="V23" i="5"/>
  <c r="V22" i="5"/>
  <c r="V21" i="5"/>
  <c r="W19" i="5"/>
  <c r="V18" i="5"/>
  <c r="V17" i="5"/>
  <c r="V15" i="5"/>
  <c r="V14" i="5"/>
  <c r="V13" i="5"/>
  <c r="W11" i="5"/>
  <c r="V9" i="5"/>
  <c r="AC23" i="5"/>
  <c r="AB21" i="5"/>
  <c r="AC19" i="5"/>
  <c r="AB17" i="5"/>
  <c r="AC15" i="5"/>
  <c r="AB13" i="5"/>
  <c r="Y23" i="5"/>
  <c r="Y19" i="5"/>
  <c r="Y15" i="5"/>
  <c r="AD7" i="5"/>
  <c r="AE20" i="5"/>
  <c r="AD18" i="5"/>
  <c r="AD14" i="5"/>
  <c r="AE12" i="5"/>
  <c r="AD10" i="5"/>
  <c r="AE8" i="5"/>
  <c r="AA11" i="5"/>
  <c r="U16" i="5"/>
  <c r="U8" i="5"/>
  <c r="W23" i="5"/>
  <c r="W15" i="5"/>
  <c r="AB14" i="5"/>
  <c r="AB10" i="5"/>
  <c r="AC7" i="5"/>
  <c r="Y20" i="5"/>
  <c r="AE23" i="5"/>
  <c r="AD21" i="5"/>
  <c r="AE19" i="5"/>
  <c r="AD17" i="5"/>
  <c r="AE15" i="5"/>
  <c r="AA9" i="5"/>
  <c r="U7" i="5"/>
  <c r="U22" i="5"/>
  <c r="U14" i="5"/>
  <c r="W21" i="5"/>
  <c r="W13" i="5"/>
  <c r="F45" i="4"/>
  <c r="AB12" i="5"/>
  <c r="AB8" i="5"/>
  <c r="AC8" i="5"/>
  <c r="X21" i="5"/>
  <c r="X17" i="5"/>
  <c r="X9" i="5"/>
  <c r="AE7" i="5"/>
  <c r="AD13" i="5"/>
  <c r="AE13" i="5"/>
  <c r="AD11" i="5"/>
  <c r="AE11" i="5"/>
  <c r="D45" i="4"/>
  <c r="AC11" i="5"/>
  <c r="AB9" i="5"/>
  <c r="AB7" i="5"/>
  <c r="X22" i="5"/>
  <c r="X18" i="5"/>
  <c r="Y16" i="5"/>
  <c r="X14" i="5"/>
  <c r="Y12" i="5"/>
  <c r="Y8" i="5"/>
  <c r="X10" i="5"/>
  <c r="Y24" i="5"/>
  <c r="X7" i="5"/>
  <c r="AA16" i="5"/>
  <c r="N22" i="4"/>
  <c r="J22" i="4"/>
  <c r="F22" i="4"/>
  <c r="AJ22" i="4"/>
  <c r="Z22" i="4"/>
  <c r="W22" i="4"/>
  <c r="S22" i="4"/>
  <c r="O22" i="4"/>
  <c r="L22" i="4"/>
  <c r="G22" i="4"/>
  <c r="AC45" i="4" l="1"/>
  <c r="H24" i="5" s="1"/>
  <c r="L45" i="4"/>
  <c r="X45" i="4"/>
  <c r="Z45" i="4" s="1"/>
  <c r="M24" i="5" s="1"/>
  <c r="AB45" i="4"/>
  <c r="AD45" i="4" s="1"/>
  <c r="I24" i="5" s="1"/>
  <c r="Y45" i="4"/>
  <c r="L24" i="5" s="1"/>
  <c r="S69" i="4"/>
  <c r="R45" i="4"/>
  <c r="S45" i="4"/>
  <c r="T45" i="4"/>
  <c r="F24" i="5" s="1"/>
  <c r="J7" i="5"/>
  <c r="M45" i="4"/>
  <c r="J24" i="5" s="1"/>
  <c r="AC22" i="4"/>
  <c r="J45" i="4"/>
  <c r="AA22" i="4"/>
  <c r="AC69" i="4" s="1"/>
  <c r="AB22" i="4"/>
  <c r="AD69" i="4" s="1"/>
  <c r="AD22" i="4"/>
  <c r="O69" i="4"/>
  <c r="D69" i="4"/>
  <c r="Y69" i="4"/>
  <c r="Z68" i="4" s="1"/>
  <c r="B69" i="4"/>
  <c r="N69" i="4"/>
  <c r="G69" i="4"/>
  <c r="T69" i="4"/>
  <c r="G7" i="5"/>
  <c r="AH45" i="4"/>
  <c r="O24" i="5" s="1"/>
  <c r="AG45" i="4"/>
  <c r="N24" i="5" s="1"/>
  <c r="N7" i="5"/>
  <c r="I7" i="5"/>
  <c r="F7" i="5"/>
  <c r="L7" i="5"/>
  <c r="M7" i="5"/>
  <c r="P24" i="5"/>
  <c r="Q24" i="5"/>
  <c r="E7" i="5"/>
  <c r="I45" i="4"/>
  <c r="E24" i="5" s="1"/>
  <c r="G45" i="4"/>
  <c r="D24" i="5" s="1"/>
  <c r="D7" i="5"/>
  <c r="K8" i="5"/>
  <c r="N45" i="4"/>
  <c r="K24" i="5" s="1"/>
  <c r="AD24" i="5"/>
  <c r="W24" i="5"/>
  <c r="T7" i="5"/>
  <c r="T24" i="5"/>
  <c r="Z7" i="5"/>
  <c r="Z24" i="5"/>
  <c r="AC24" i="5"/>
  <c r="V24" i="5"/>
  <c r="AA24" i="5"/>
  <c r="X24" i="5"/>
  <c r="AE24" i="5"/>
  <c r="AB24" i="5"/>
  <c r="E55" i="4" l="1"/>
  <c r="E59" i="4"/>
  <c r="E63" i="4"/>
  <c r="E67" i="4"/>
  <c r="E56" i="4"/>
  <c r="E60" i="4"/>
  <c r="E64" i="4"/>
  <c r="E68" i="4"/>
  <c r="E53" i="4"/>
  <c r="E57" i="4"/>
  <c r="E61" i="4"/>
  <c r="E69" i="4"/>
  <c r="E54" i="4"/>
  <c r="E58" i="4"/>
  <c r="E62" i="4"/>
  <c r="E66" i="4"/>
  <c r="E52" i="4"/>
  <c r="E65" i="4"/>
  <c r="I69" i="4"/>
  <c r="C53" i="4"/>
  <c r="C57" i="4"/>
  <c r="C61" i="4"/>
  <c r="C65" i="4"/>
  <c r="C69" i="4"/>
  <c r="C54" i="4"/>
  <c r="C58" i="4"/>
  <c r="C62" i="4"/>
  <c r="C66" i="4"/>
  <c r="C52" i="4"/>
  <c r="C55" i="4"/>
  <c r="C59" i="4"/>
  <c r="C63" i="4"/>
  <c r="C67" i="4"/>
  <c r="C56" i="4"/>
  <c r="C60" i="4"/>
  <c r="C64" i="4"/>
  <c r="C68" i="4"/>
  <c r="W69" i="4"/>
  <c r="AE69" i="4"/>
  <c r="AF69" i="4"/>
  <c r="U45" i="4"/>
  <c r="G24" i="5" s="1"/>
  <c r="AG69" i="4"/>
  <c r="P69" i="4"/>
  <c r="J69" i="4"/>
  <c r="AH69" i="4"/>
  <c r="R69" i="4"/>
  <c r="AA69" i="4"/>
  <c r="Z69" i="4"/>
  <c r="U69" i="4"/>
  <c r="AG24" i="5"/>
  <c r="U24" i="5"/>
  <c r="Q53" i="4" l="1"/>
  <c r="Q57" i="4"/>
  <c r="Q61" i="4"/>
  <c r="Q65" i="4"/>
  <c r="Q69" i="4"/>
  <c r="Q59" i="4"/>
  <c r="Q67" i="4"/>
  <c r="Q56" i="4"/>
  <c r="Q64" i="4"/>
  <c r="Q54" i="4"/>
  <c r="Q58" i="4"/>
  <c r="Q62" i="4"/>
  <c r="Q66" i="4"/>
  <c r="Q52" i="4"/>
  <c r="Q55" i="4"/>
  <c r="Q63" i="4"/>
  <c r="Q60" i="4"/>
  <c r="Q68" i="4"/>
  <c r="L69" i="4"/>
  <c r="K55" i="4"/>
  <c r="K59" i="4"/>
  <c r="K63" i="4"/>
  <c r="K67" i="4"/>
  <c r="K56" i="4"/>
  <c r="K60" i="4"/>
  <c r="K64" i="4"/>
  <c r="K68" i="4"/>
  <c r="K53" i="4"/>
  <c r="K57" i="4"/>
  <c r="K61" i="4"/>
  <c r="K65" i="4"/>
  <c r="K52" i="4"/>
  <c r="K54" i="4"/>
  <c r="K58" i="4"/>
  <c r="K62" i="4"/>
  <c r="K66" i="4"/>
  <c r="AI69" i="4"/>
  <c r="AJ69" i="4"/>
  <c r="M69" i="4"/>
</calcChain>
</file>

<file path=xl/sharedStrings.xml><?xml version="1.0" encoding="utf-8"?>
<sst xmlns="http://schemas.openxmlformats.org/spreadsheetml/2006/main" count="631" uniqueCount="123">
  <si>
    <t>District</t>
  </si>
  <si>
    <t>Carson City</t>
  </si>
  <si>
    <t>Churchill</t>
  </si>
  <si>
    <t>Douglas</t>
  </si>
  <si>
    <t>Lyon</t>
  </si>
  <si>
    <t>Elko</t>
  </si>
  <si>
    <t>Humboldt</t>
  </si>
  <si>
    <t>Lander</t>
  </si>
  <si>
    <t>Nye</t>
  </si>
  <si>
    <t>White Pine</t>
  </si>
  <si>
    <t>Lincoln</t>
  </si>
  <si>
    <t>Mineral</t>
  </si>
  <si>
    <t>Pershing</t>
  </si>
  <si>
    <t>Storey</t>
  </si>
  <si>
    <t>Esmeralda</t>
  </si>
  <si>
    <t>Eureka</t>
  </si>
  <si>
    <t>Clark</t>
  </si>
  <si>
    <t>Washoe</t>
  </si>
  <si>
    <t>All Staff
FTEs</t>
  </si>
  <si>
    <t>All Staff
Salaries</t>
  </si>
  <si>
    <t>Licensed
Teacher
FTEs</t>
  </si>
  <si>
    <t>Licensed
Teacher
Salaries</t>
  </si>
  <si>
    <t>(NRS 387.303 Report)</t>
  </si>
  <si>
    <t>Enrollment-Actual Weighted, excluding charter</t>
  </si>
  <si>
    <t>Other
Licensed
Non-Teach
Admin &amp; Suppt
FTEs</t>
  </si>
  <si>
    <t>Other
Licensed
Non-Teach
Admin &amp; Suppt
Total
Salaries</t>
  </si>
  <si>
    <t>Groupings</t>
  </si>
  <si>
    <t>Centralized</t>
  </si>
  <si>
    <t>Rural</t>
  </si>
  <si>
    <t>Small</t>
  </si>
  <si>
    <t>Very Small</t>
  </si>
  <si>
    <t>Large</t>
  </si>
  <si>
    <t>All Staff Benefit to Salary Ratio</t>
  </si>
  <si>
    <t>District Totals</t>
  </si>
  <si>
    <t>FY17</t>
  </si>
  <si>
    <t xml:space="preserve">FY16 </t>
  </si>
  <si>
    <t>FY16</t>
  </si>
  <si>
    <t>FY15</t>
  </si>
  <si>
    <t>Net Change</t>
  </si>
  <si>
    <t>Student to All Staff Ratio</t>
  </si>
  <si>
    <t>Student to Lic. Teacher Ratio</t>
  </si>
  <si>
    <t>Student to Lic. Teacher Ave. Salary</t>
  </si>
  <si>
    <t>Non-Teach Admin &amp; Support FTE</t>
  </si>
  <si>
    <t>Student to Non-Teach Admin and Support Ratio</t>
  </si>
  <si>
    <t>Student to Lic. Teacher</t>
  </si>
  <si>
    <t>Student to All Staff Average Salary</t>
  </si>
  <si>
    <t>Student to Non-Teach Admin &amp; Support Ave. Salary</t>
  </si>
  <si>
    <t>Annualized Change</t>
  </si>
  <si>
    <t>District Total</t>
  </si>
  <si>
    <t>2 Year Ave.</t>
  </si>
  <si>
    <t xml:space="preserve">2 Year Ave. </t>
  </si>
  <si>
    <t>Average</t>
  </si>
  <si>
    <t>3 Year Comparison</t>
  </si>
  <si>
    <t>2 Year Comparison</t>
  </si>
  <si>
    <r>
      <t xml:space="preserve">Student to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Staff Ratio</t>
    </r>
  </si>
  <si>
    <r>
      <t xml:space="preserve">Student to </t>
    </r>
    <r>
      <rPr>
        <b/>
        <sz val="11"/>
        <color theme="1"/>
        <rFont val="Calibri"/>
        <family val="2"/>
        <scheme val="minor"/>
      </rPr>
      <t>Lic. Teacher</t>
    </r>
    <r>
      <rPr>
        <sz val="11"/>
        <color theme="1"/>
        <rFont val="Calibri"/>
        <family val="2"/>
        <scheme val="minor"/>
      </rPr>
      <t xml:space="preserve"> Ratio</t>
    </r>
  </si>
  <si>
    <r>
      <t xml:space="preserve">Student to Non-Teach </t>
    </r>
    <r>
      <rPr>
        <b/>
        <sz val="11"/>
        <color theme="1"/>
        <rFont val="Calibri"/>
        <family val="2"/>
        <scheme val="minor"/>
      </rPr>
      <t>Admin and Support</t>
    </r>
    <r>
      <rPr>
        <sz val="11"/>
        <color theme="1"/>
        <rFont val="Calibri"/>
        <family val="2"/>
        <scheme val="minor"/>
      </rPr>
      <t xml:space="preserve"> Ratio</t>
    </r>
  </si>
  <si>
    <r>
      <t xml:space="preserve">Student to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Staff Average Salary</t>
    </r>
  </si>
  <si>
    <r>
      <t xml:space="preserve">Student to </t>
    </r>
    <r>
      <rPr>
        <b/>
        <sz val="11"/>
        <color theme="1"/>
        <rFont val="Calibri"/>
        <family val="2"/>
        <scheme val="minor"/>
      </rPr>
      <t>Lic. Teacher</t>
    </r>
    <r>
      <rPr>
        <sz val="11"/>
        <color theme="1"/>
        <rFont val="Calibri"/>
        <family val="2"/>
        <scheme val="minor"/>
      </rPr>
      <t xml:space="preserve"> Ave. Salary</t>
    </r>
  </si>
  <si>
    <r>
      <t xml:space="preserve">Student to Non-Teach </t>
    </r>
    <r>
      <rPr>
        <b/>
        <sz val="11"/>
        <color theme="1"/>
        <rFont val="Calibri"/>
        <family val="2"/>
        <scheme val="minor"/>
      </rPr>
      <t>Admin &amp; Support</t>
    </r>
    <r>
      <rPr>
        <sz val="11"/>
        <color theme="1"/>
        <rFont val="Calibri"/>
        <family val="2"/>
        <scheme val="minor"/>
      </rPr>
      <t xml:space="preserve"> Ave. Salary</t>
    </r>
  </si>
  <si>
    <r>
      <t>Student to</t>
    </r>
    <r>
      <rPr>
        <b/>
        <sz val="11"/>
        <color theme="1"/>
        <rFont val="Calibri"/>
        <family val="2"/>
        <scheme val="minor"/>
      </rPr>
      <t xml:space="preserve"> All</t>
    </r>
    <r>
      <rPr>
        <sz val="11"/>
        <color theme="1"/>
        <rFont val="Calibri"/>
        <family val="2"/>
        <scheme val="minor"/>
      </rPr>
      <t xml:space="preserve"> Staff Ratio</t>
    </r>
  </si>
  <si>
    <t>Average Salaries</t>
  </si>
  <si>
    <t>State Total</t>
  </si>
  <si>
    <t>Projected Enrollment from Actuals</t>
  </si>
  <si>
    <t>Teacher to Teacher</t>
  </si>
  <si>
    <t>Growth</t>
  </si>
  <si>
    <t>Admin &amp; Support</t>
  </si>
  <si>
    <t>All Staff Salary to Staff</t>
  </si>
  <si>
    <t>All Staff Salaries</t>
  </si>
  <si>
    <t>Enrollment</t>
  </si>
  <si>
    <t>Average Staff Salary to Student</t>
  </si>
  <si>
    <t xml:space="preserve">FY16 Average Salary-Non-Licensed </t>
  </si>
  <si>
    <t xml:space="preserve">FY17 Average Salary-Non-Licensed </t>
  </si>
  <si>
    <t xml:space="preserve">All Staff </t>
  </si>
  <si>
    <t>Liensed Teacher</t>
  </si>
  <si>
    <t>Admin. &amp; Support</t>
  </si>
  <si>
    <t>Non-Licensed FTE</t>
  </si>
  <si>
    <t>Non-Licensed Salary</t>
  </si>
  <si>
    <t xml:space="preserve">FY16  </t>
  </si>
  <si>
    <t xml:space="preserve">FY17  </t>
  </si>
  <si>
    <t xml:space="preserve">Non-Licensed  </t>
  </si>
  <si>
    <t>Benefits Ratio</t>
  </si>
  <si>
    <t xml:space="preserve">Enrollment </t>
  </si>
  <si>
    <t>Non-Licensed to Student Ratio</t>
  </si>
  <si>
    <t>Student to All Staff</t>
  </si>
  <si>
    <t>Student to Non-Lic. FTE</t>
  </si>
  <si>
    <t>Student/ Non. Lic Salary</t>
  </si>
  <si>
    <t>Average Admin Salary per Student</t>
  </si>
  <si>
    <t>All Staff to Student Salary</t>
  </si>
  <si>
    <t>Lic. Teacher Salary to Student</t>
  </si>
  <si>
    <t>Student to Admin &amp; Support Staff Ratio</t>
  </si>
  <si>
    <t>FY18</t>
  </si>
  <si>
    <t>FY19</t>
  </si>
  <si>
    <t>5 Yr Average</t>
  </si>
  <si>
    <t>5 Yr. Net Change</t>
  </si>
  <si>
    <t>Total</t>
  </si>
  <si>
    <t>Admin and Support Full Time Equivalents</t>
  </si>
  <si>
    <t>Admin and Support Average Salary</t>
  </si>
  <si>
    <t>Admin and Support Total Salary</t>
  </si>
  <si>
    <t>Non-Licensed Teaching Staff Full Time Equivalents</t>
  </si>
  <si>
    <t>Non-Licensed Teaching Staff Average Salary</t>
  </si>
  <si>
    <t>Non-Licensed Teaching Staff Total Salary</t>
  </si>
  <si>
    <t>All Staff Full Time Equivalents</t>
  </si>
  <si>
    <t>All Staff Average Salary</t>
  </si>
  <si>
    <t>All Staff Total Salary</t>
  </si>
  <si>
    <t>Lic. Teacher Full Time Equivalents</t>
  </si>
  <si>
    <t>Lic. Teacher Average Salary</t>
  </si>
  <si>
    <t>Lic. Teacher Total Salary</t>
  </si>
  <si>
    <t>5 Yr. Average</t>
  </si>
  <si>
    <t>FY152</t>
  </si>
  <si>
    <t>FY163</t>
  </si>
  <si>
    <t>FY174</t>
  </si>
  <si>
    <t>FY185</t>
  </si>
  <si>
    <t>FY196</t>
  </si>
  <si>
    <t>5 Yr. Average7</t>
  </si>
  <si>
    <t>5 Yr. Net Change8</t>
  </si>
  <si>
    <t>FY159</t>
  </si>
  <si>
    <t>FY1610</t>
  </si>
  <si>
    <t>FY1711</t>
  </si>
  <si>
    <t>FY1812</t>
  </si>
  <si>
    <t>FY1913</t>
  </si>
  <si>
    <t>5 Yr. Average2</t>
  </si>
  <si>
    <t>5 Yr. Net Change2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</si>
</sst>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4">
    <xf numFmtId="0" fontId="0" fillId="0" borderId="0" xfId="0"/>
    <xf numFmtId="43" fontId="0" fillId="0" borderId="0" xfId="1" applyFont="1"/>
    <xf numFmtId="0" fontId="0" fillId="0" borderId="10" xfId="0" applyBorder="1"/>
    <xf numFmtId="0" fontId="0" fillId="0" borderId="1" xfId="0" applyBorder="1"/>
    <xf numFmtId="0" fontId="0" fillId="0" borderId="11" xfId="0" applyBorder="1"/>
    <xf numFmtId="43" fontId="0" fillId="0" borderId="2" xfId="1" applyFont="1" applyBorder="1"/>
    <xf numFmtId="0" fontId="0" fillId="0" borderId="12" xfId="0" applyBorder="1"/>
    <xf numFmtId="0" fontId="0" fillId="0" borderId="0" xfId="0" applyBorder="1"/>
    <xf numFmtId="0" fontId="0" fillId="0" borderId="1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4" xfId="0" applyBorder="1" applyAlignment="1">
      <alignment horizontal="center"/>
    </xf>
    <xf numFmtId="43" fontId="0" fillId="0" borderId="11" xfId="1" applyFont="1" applyBorder="1"/>
    <xf numFmtId="43" fontId="0" fillId="0" borderId="22" xfId="1" applyFont="1" applyBorder="1"/>
    <xf numFmtId="43" fontId="0" fillId="0" borderId="23" xfId="1" applyFont="1" applyBorder="1"/>
    <xf numFmtId="43" fontId="0" fillId="0" borderId="24" xfId="1" applyFont="1" applyBorder="1"/>
    <xf numFmtId="44" fontId="0" fillId="0" borderId="23" xfId="2" applyFont="1" applyBorder="1"/>
    <xf numFmtId="165" fontId="0" fillId="0" borderId="23" xfId="2" applyNumberFormat="1" applyFont="1" applyBorder="1"/>
    <xf numFmtId="164" fontId="0" fillId="0" borderId="23" xfId="1" applyNumberFormat="1" applyFont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26" xfId="1" applyNumberFormat="1" applyFont="1" applyBorder="1"/>
    <xf numFmtId="43" fontId="0" fillId="0" borderId="26" xfId="1" applyFont="1" applyBorder="1"/>
    <xf numFmtId="165" fontId="0" fillId="0" borderId="26" xfId="2" applyNumberFormat="1" applyFont="1" applyBorder="1"/>
    <xf numFmtId="9" fontId="0" fillId="0" borderId="0" xfId="3" applyFont="1"/>
    <xf numFmtId="10" fontId="0" fillId="0" borderId="0" xfId="3" applyNumberFormat="1" applyFont="1"/>
    <xf numFmtId="43" fontId="0" fillId="2" borderId="1" xfId="0" applyNumberFormat="1" applyFill="1" applyBorder="1"/>
    <xf numFmtId="10" fontId="0" fillId="3" borderId="4" xfId="3" applyNumberFormat="1" applyFont="1" applyFill="1" applyBorder="1"/>
    <xf numFmtId="10" fontId="0" fillId="3" borderId="5" xfId="3" applyNumberFormat="1" applyFont="1" applyFill="1" applyBorder="1"/>
    <xf numFmtId="10" fontId="0" fillId="3" borderId="6" xfId="3" applyNumberFormat="1" applyFont="1" applyFill="1" applyBorder="1"/>
    <xf numFmtId="10" fontId="0" fillId="3" borderId="3" xfId="3" applyNumberFormat="1" applyFont="1" applyFill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0" fillId="2" borderId="1" xfId="2" applyFont="1" applyFill="1" applyBorder="1"/>
    <xf numFmtId="44" fontId="0" fillId="2" borderId="0" xfId="2" applyFont="1" applyFill="1" applyBorder="1"/>
    <xf numFmtId="44" fontId="0" fillId="2" borderId="2" xfId="2" applyFont="1" applyFill="1" applyBorder="1"/>
    <xf numFmtId="44" fontId="0" fillId="2" borderId="9" xfId="2" applyFont="1" applyFill="1" applyBorder="1"/>
    <xf numFmtId="164" fontId="0" fillId="0" borderId="26" xfId="1" applyNumberFormat="1" applyFont="1" applyBorder="1"/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165" fontId="0" fillId="2" borderId="33" xfId="2" applyNumberFormat="1" applyFont="1" applyFill="1" applyBorder="1"/>
    <xf numFmtId="165" fontId="0" fillId="2" borderId="34" xfId="2" applyNumberFormat="1" applyFont="1" applyFill="1" applyBorder="1"/>
    <xf numFmtId="165" fontId="0" fillId="2" borderId="36" xfId="2" applyNumberFormat="1" applyFont="1" applyFill="1" applyBorder="1"/>
    <xf numFmtId="165" fontId="0" fillId="2" borderId="37" xfId="2" applyNumberFormat="1" applyFont="1" applyFill="1" applyBorder="1"/>
    <xf numFmtId="165" fontId="0" fillId="2" borderId="30" xfId="2" applyNumberFormat="1" applyFont="1" applyFill="1" applyBorder="1"/>
    <xf numFmtId="165" fontId="0" fillId="2" borderId="31" xfId="2" applyNumberFormat="1" applyFont="1" applyFill="1" applyBorder="1"/>
    <xf numFmtId="4" fontId="0" fillId="2" borderId="37" xfId="0" applyNumberFormat="1" applyFill="1" applyBorder="1"/>
    <xf numFmtId="165" fontId="0" fillId="2" borderId="39" xfId="2" applyNumberFormat="1" applyFont="1" applyFill="1" applyBorder="1"/>
    <xf numFmtId="165" fontId="0" fillId="2" borderId="40" xfId="2" applyNumberFormat="1" applyFont="1" applyFill="1" applyBorder="1"/>
    <xf numFmtId="4" fontId="0" fillId="2" borderId="40" xfId="0" applyNumberFormat="1" applyFill="1" applyBorder="1"/>
    <xf numFmtId="165" fontId="0" fillId="0" borderId="42" xfId="2" applyNumberFormat="1" applyFont="1" applyBorder="1"/>
    <xf numFmtId="0" fontId="0" fillId="0" borderId="44" xfId="0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4" fontId="0" fillId="2" borderId="47" xfId="0" applyNumberFormat="1" applyFill="1" applyBorder="1"/>
    <xf numFmtId="4" fontId="0" fillId="2" borderId="48" xfId="0" applyNumberFormat="1" applyFill="1" applyBorder="1"/>
    <xf numFmtId="0" fontId="0" fillId="0" borderId="50" xfId="0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0" fillId="2" borderId="52" xfId="0" applyFill="1" applyBorder="1"/>
    <xf numFmtId="0" fontId="0" fillId="2" borderId="34" xfId="0" applyFill="1" applyBorder="1"/>
    <xf numFmtId="0" fontId="0" fillId="2" borderId="53" xfId="0" applyFill="1" applyBorder="1"/>
    <xf numFmtId="0" fontId="0" fillId="2" borderId="37" xfId="0" applyFill="1" applyBorder="1"/>
    <xf numFmtId="0" fontId="0" fillId="2" borderId="51" xfId="0" applyFill="1" applyBorder="1"/>
    <xf numFmtId="0" fontId="0" fillId="2" borderId="31" xfId="0" applyFill="1" applyBorder="1"/>
    <xf numFmtId="4" fontId="0" fillId="2" borderId="53" xfId="0" applyNumberFormat="1" applyFill="1" applyBorder="1"/>
    <xf numFmtId="4" fontId="0" fillId="2" borderId="54" xfId="0" applyNumberFormat="1" applyFill="1" applyBorder="1"/>
    <xf numFmtId="43" fontId="0" fillId="0" borderId="42" xfId="1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164" fontId="0" fillId="2" borderId="33" xfId="1" applyNumberFormat="1" applyFont="1" applyFill="1" applyBorder="1"/>
    <xf numFmtId="164" fontId="0" fillId="2" borderId="34" xfId="1" applyNumberFormat="1" applyFont="1" applyFill="1" applyBorder="1"/>
    <xf numFmtId="43" fontId="0" fillId="2" borderId="34" xfId="1" applyFont="1" applyFill="1" applyBorder="1"/>
    <xf numFmtId="164" fontId="0" fillId="2" borderId="36" xfId="1" applyNumberFormat="1" applyFont="1" applyFill="1" applyBorder="1"/>
    <xf numFmtId="164" fontId="0" fillId="2" borderId="37" xfId="1" applyNumberFormat="1" applyFont="1" applyFill="1" applyBorder="1"/>
    <xf numFmtId="43" fontId="0" fillId="2" borderId="37" xfId="1" applyFont="1" applyFill="1" applyBorder="1"/>
    <xf numFmtId="164" fontId="0" fillId="2" borderId="30" xfId="1" applyNumberFormat="1" applyFont="1" applyFill="1" applyBorder="1"/>
    <xf numFmtId="164" fontId="0" fillId="2" borderId="31" xfId="1" applyNumberFormat="1" applyFont="1" applyFill="1" applyBorder="1"/>
    <xf numFmtId="43" fontId="0" fillId="2" borderId="31" xfId="1" applyFont="1" applyFill="1" applyBorder="1"/>
    <xf numFmtId="164" fontId="0" fillId="2" borderId="39" xfId="1" applyNumberFormat="1" applyFont="1" applyFill="1" applyBorder="1"/>
    <xf numFmtId="164" fontId="0" fillId="2" borderId="40" xfId="1" applyNumberFormat="1" applyFont="1" applyFill="1" applyBorder="1"/>
    <xf numFmtId="43" fontId="0" fillId="2" borderId="40" xfId="1" applyFont="1" applyFill="1" applyBorder="1"/>
    <xf numFmtId="0" fontId="0" fillId="0" borderId="44" xfId="0" applyBorder="1" applyAlignment="1">
      <alignment horizontal="center"/>
    </xf>
    <xf numFmtId="43" fontId="0" fillId="2" borderId="46" xfId="1" applyFont="1" applyFill="1" applyBorder="1"/>
    <xf numFmtId="43" fontId="0" fillId="2" borderId="47" xfId="1" applyFont="1" applyFill="1" applyBorder="1"/>
    <xf numFmtId="43" fontId="0" fillId="2" borderId="45" xfId="1" applyFont="1" applyFill="1" applyBorder="1"/>
    <xf numFmtId="43" fontId="0" fillId="2" borderId="48" xfId="1" applyFont="1" applyFill="1" applyBorder="1"/>
    <xf numFmtId="43" fontId="0" fillId="0" borderId="49" xfId="1" applyFont="1" applyBorder="1"/>
    <xf numFmtId="0" fontId="0" fillId="0" borderId="55" xfId="0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6" fontId="0" fillId="2" borderId="57" xfId="0" applyNumberFormat="1" applyFill="1" applyBorder="1"/>
    <xf numFmtId="6" fontId="0" fillId="2" borderId="58" xfId="0" applyNumberFormat="1" applyFill="1" applyBorder="1"/>
    <xf numFmtId="6" fontId="0" fillId="2" borderId="56" xfId="0" applyNumberFormat="1" applyFill="1" applyBorder="1"/>
    <xf numFmtId="4" fontId="0" fillId="2" borderId="58" xfId="0" applyNumberFormat="1" applyFill="1" applyBorder="1"/>
    <xf numFmtId="4" fontId="0" fillId="2" borderId="59" xfId="0" applyNumberFormat="1" applyFill="1" applyBorder="1"/>
    <xf numFmtId="43" fontId="0" fillId="2" borderId="33" xfId="1" applyFont="1" applyFill="1" applyBorder="1"/>
    <xf numFmtId="43" fontId="0" fillId="2" borderId="36" xfId="1" applyFont="1" applyFill="1" applyBorder="1"/>
    <xf numFmtId="43" fontId="0" fillId="2" borderId="30" xfId="1" applyFont="1" applyFill="1" applyBorder="1"/>
    <xf numFmtId="43" fontId="0" fillId="2" borderId="39" xfId="1" applyFont="1" applyFill="1" applyBorder="1"/>
    <xf numFmtId="44" fontId="0" fillId="0" borderId="26" xfId="2" applyFont="1" applyBorder="1"/>
    <xf numFmtId="166" fontId="0" fillId="2" borderId="33" xfId="1" applyNumberFormat="1" applyFont="1" applyFill="1" applyBorder="1"/>
    <xf numFmtId="166" fontId="0" fillId="2" borderId="34" xfId="1" applyNumberFormat="1" applyFont="1" applyFill="1" applyBorder="1"/>
    <xf numFmtId="166" fontId="0" fillId="2" borderId="36" xfId="1" applyNumberFormat="1" applyFont="1" applyFill="1" applyBorder="1"/>
    <xf numFmtId="166" fontId="0" fillId="2" borderId="37" xfId="1" applyNumberFormat="1" applyFont="1" applyFill="1" applyBorder="1"/>
    <xf numFmtId="166" fontId="0" fillId="2" borderId="30" xfId="1" applyNumberFormat="1" applyFont="1" applyFill="1" applyBorder="1"/>
    <xf numFmtId="166" fontId="0" fillId="2" borderId="31" xfId="1" applyNumberFormat="1" applyFont="1" applyFill="1" applyBorder="1"/>
    <xf numFmtId="166" fontId="0" fillId="2" borderId="39" xfId="1" applyNumberFormat="1" applyFont="1" applyFill="1" applyBorder="1"/>
    <xf numFmtId="166" fontId="0" fillId="2" borderId="40" xfId="1" applyNumberFormat="1" applyFont="1" applyFill="1" applyBorder="1"/>
    <xf numFmtId="10" fontId="0" fillId="3" borderId="1" xfId="3" applyNumberFormat="1" applyFont="1" applyFill="1" applyBorder="1"/>
    <xf numFmtId="10" fontId="0" fillId="3" borderId="0" xfId="3" applyNumberFormat="1" applyFont="1" applyFill="1" applyBorder="1"/>
    <xf numFmtId="10" fontId="0" fillId="3" borderId="2" xfId="3" applyNumberFormat="1" applyFont="1" applyFill="1" applyBorder="1"/>
    <xf numFmtId="10" fontId="0" fillId="3" borderId="9" xfId="3" applyNumberFormat="1" applyFont="1" applyFill="1" applyBorder="1"/>
    <xf numFmtId="0" fontId="2" fillId="0" borderId="18" xfId="0" applyFont="1" applyBorder="1" applyAlignment="1">
      <alignment horizontal="center"/>
    </xf>
    <xf numFmtId="0" fontId="0" fillId="2" borderId="46" xfId="0" applyFill="1" applyBorder="1"/>
    <xf numFmtId="0" fontId="0" fillId="2" borderId="47" xfId="0" applyFill="1" applyBorder="1"/>
    <xf numFmtId="0" fontId="0" fillId="2" borderId="45" xfId="0" applyFill="1" applyBorder="1"/>
    <xf numFmtId="0" fontId="0" fillId="0" borderId="1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167" fontId="0" fillId="2" borderId="33" xfId="3" applyNumberFormat="1" applyFont="1" applyFill="1" applyBorder="1"/>
    <xf numFmtId="167" fontId="0" fillId="2" borderId="34" xfId="3" applyNumberFormat="1" applyFont="1" applyFill="1" applyBorder="1"/>
    <xf numFmtId="167" fontId="0" fillId="2" borderId="36" xfId="3" applyNumberFormat="1" applyFont="1" applyFill="1" applyBorder="1"/>
    <xf numFmtId="167" fontId="0" fillId="2" borderId="37" xfId="3" applyNumberFormat="1" applyFont="1" applyFill="1" applyBorder="1"/>
    <xf numFmtId="167" fontId="0" fillId="2" borderId="30" xfId="3" applyNumberFormat="1" applyFont="1" applyFill="1" applyBorder="1"/>
    <xf numFmtId="167" fontId="0" fillId="2" borderId="31" xfId="3" applyNumberFormat="1" applyFont="1" applyFill="1" applyBorder="1"/>
    <xf numFmtId="167" fontId="0" fillId="2" borderId="39" xfId="3" applyNumberFormat="1" applyFont="1" applyFill="1" applyBorder="1"/>
    <xf numFmtId="167" fontId="0" fillId="2" borderId="40" xfId="3" applyNumberFormat="1" applyFont="1" applyFill="1" applyBorder="1"/>
    <xf numFmtId="10" fontId="0" fillId="0" borderId="23" xfId="0" applyNumberFormat="1" applyBorder="1"/>
    <xf numFmtId="10" fontId="0" fillId="0" borderId="26" xfId="0" applyNumberFormat="1" applyBorder="1"/>
    <xf numFmtId="0" fontId="3" fillId="0" borderId="44" xfId="0" applyFont="1" applyBorder="1" applyAlignment="1">
      <alignment horizontal="center" vertical="top" wrapText="1"/>
    </xf>
    <xf numFmtId="167" fontId="0" fillId="2" borderId="46" xfId="3" applyNumberFormat="1" applyFont="1" applyFill="1" applyBorder="1"/>
    <xf numFmtId="167" fontId="0" fillId="2" borderId="47" xfId="3" applyNumberFormat="1" applyFont="1" applyFill="1" applyBorder="1"/>
    <xf numFmtId="167" fontId="0" fillId="2" borderId="45" xfId="3" applyNumberFormat="1" applyFont="1" applyFill="1" applyBorder="1"/>
    <xf numFmtId="167" fontId="0" fillId="2" borderId="48" xfId="3" applyNumberFormat="1" applyFont="1" applyFill="1" applyBorder="1"/>
    <xf numFmtId="44" fontId="0" fillId="0" borderId="11" xfId="2" applyFont="1" applyBorder="1"/>
    <xf numFmtId="10" fontId="0" fillId="0" borderId="2" xfId="3" applyNumberFormat="1" applyFont="1" applyBorder="1"/>
    <xf numFmtId="10" fontId="0" fillId="0" borderId="6" xfId="3" applyNumberFormat="1" applyFont="1" applyBorder="1"/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0" fillId="2" borderId="10" xfId="0" applyNumberFormat="1" applyFill="1" applyBorder="1"/>
    <xf numFmtId="43" fontId="0" fillId="2" borderId="12" xfId="0" applyNumberFormat="1" applyFill="1" applyBorder="1"/>
    <xf numFmtId="43" fontId="0" fillId="2" borderId="0" xfId="0" applyNumberFormat="1" applyFill="1" applyBorder="1"/>
    <xf numFmtId="43" fontId="0" fillId="2" borderId="11" xfId="0" applyNumberFormat="1" applyFill="1" applyBorder="1"/>
    <xf numFmtId="43" fontId="0" fillId="2" borderId="2" xfId="0" applyNumberFormat="1" applyFill="1" applyBorder="1"/>
    <xf numFmtId="43" fontId="0" fillId="2" borderId="17" xfId="0" applyNumberFormat="1" applyFill="1" applyBorder="1"/>
    <xf numFmtId="43" fontId="0" fillId="2" borderId="9" xfId="0" applyNumberFormat="1" applyFill="1" applyBorder="1"/>
    <xf numFmtId="44" fontId="0" fillId="2" borderId="10" xfId="2" applyFont="1" applyFill="1" applyBorder="1"/>
    <xf numFmtId="44" fontId="0" fillId="2" borderId="4" xfId="2" applyFont="1" applyFill="1" applyBorder="1"/>
    <xf numFmtId="44" fontId="0" fillId="2" borderId="12" xfId="2" applyFont="1" applyFill="1" applyBorder="1"/>
    <xf numFmtId="44" fontId="0" fillId="2" borderId="5" xfId="2" applyFont="1" applyFill="1" applyBorder="1"/>
    <xf numFmtId="44" fontId="0" fillId="2" borderId="11" xfId="2" applyFont="1" applyFill="1" applyBorder="1"/>
    <xf numFmtId="44" fontId="0" fillId="2" borderId="6" xfId="2" applyFont="1" applyFill="1" applyBorder="1"/>
    <xf numFmtId="44" fontId="0" fillId="2" borderId="17" xfId="2" applyFont="1" applyFill="1" applyBorder="1"/>
    <xf numFmtId="44" fontId="0" fillId="2" borderId="3" xfId="2" applyFont="1" applyFill="1" applyBorder="1"/>
    <xf numFmtId="44" fontId="0" fillId="3" borderId="10" xfId="2" applyFont="1" applyFill="1" applyBorder="1"/>
    <xf numFmtId="44" fontId="0" fillId="3" borderId="12" xfId="2" applyFont="1" applyFill="1" applyBorder="1"/>
    <xf numFmtId="44" fontId="0" fillId="3" borderId="11" xfId="2" applyFont="1" applyFill="1" applyBorder="1"/>
    <xf numFmtId="44" fontId="0" fillId="3" borderId="17" xfId="2" applyFont="1" applyFill="1" applyBorder="1"/>
    <xf numFmtId="43" fontId="0" fillId="3" borderId="10" xfId="0" applyNumberFormat="1" applyFill="1" applyBorder="1"/>
    <xf numFmtId="43" fontId="0" fillId="3" borderId="12" xfId="0" applyNumberFormat="1" applyFill="1" applyBorder="1"/>
    <xf numFmtId="43" fontId="0" fillId="3" borderId="11" xfId="0" applyNumberFormat="1" applyFill="1" applyBorder="1"/>
    <xf numFmtId="43" fontId="0" fillId="3" borderId="17" xfId="0" applyNumberFormat="1" applyFill="1" applyBorder="1"/>
    <xf numFmtId="43" fontId="0" fillId="0" borderId="51" xfId="1" applyFont="1" applyBorder="1"/>
    <xf numFmtId="165" fontId="0" fillId="0" borderId="24" xfId="2" applyNumberFormat="1" applyFont="1" applyBorder="1"/>
    <xf numFmtId="166" fontId="0" fillId="0" borderId="23" xfId="1" applyNumberFormat="1" applyFont="1" applyBorder="1"/>
    <xf numFmtId="0" fontId="0" fillId="4" borderId="16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5" borderId="16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 vertical="top" wrapText="1"/>
    </xf>
    <xf numFmtId="43" fontId="0" fillId="3" borderId="1" xfId="3" applyNumberFormat="1" applyFont="1" applyFill="1" applyBorder="1"/>
    <xf numFmtId="43" fontId="0" fillId="3" borderId="0" xfId="1" applyFont="1" applyFill="1" applyBorder="1"/>
    <xf numFmtId="43" fontId="0" fillId="3" borderId="2" xfId="1" applyFont="1" applyFill="1" applyBorder="1"/>
    <xf numFmtId="43" fontId="0" fillId="3" borderId="1" xfId="1" applyFont="1" applyFill="1" applyBorder="1"/>
    <xf numFmtId="43" fontId="0" fillId="3" borderId="9" xfId="1" applyFont="1" applyFill="1" applyBorder="1"/>
    <xf numFmtId="44" fontId="0" fillId="3" borderId="0" xfId="2" applyFont="1" applyFill="1" applyBorder="1"/>
    <xf numFmtId="44" fontId="0" fillId="3" borderId="2" xfId="2" applyFont="1" applyFill="1" applyBorder="1"/>
    <xf numFmtId="44" fontId="0" fillId="3" borderId="1" xfId="2" applyFont="1" applyFill="1" applyBorder="1"/>
    <xf numFmtId="44" fontId="0" fillId="3" borderId="9" xfId="2" applyFon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4" fontId="0" fillId="0" borderId="11" xfId="3" applyNumberFormat="1" applyFont="1" applyBorder="1"/>
    <xf numFmtId="44" fontId="0" fillId="0" borderId="2" xfId="3" applyNumberFormat="1" applyFont="1" applyBorder="1"/>
    <xf numFmtId="0" fontId="0" fillId="3" borderId="60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 wrapText="1"/>
    </xf>
    <xf numFmtId="0" fontId="0" fillId="3" borderId="61" xfId="0" applyFill="1" applyBorder="1"/>
    <xf numFmtId="0" fontId="0" fillId="3" borderId="62" xfId="0" applyFill="1" applyBorder="1"/>
    <xf numFmtId="0" fontId="0" fillId="3" borderId="63" xfId="0" applyFill="1" applyBorder="1"/>
    <xf numFmtId="0" fontId="0" fillId="3" borderId="64" xfId="0" applyFill="1" applyBorder="1"/>
    <xf numFmtId="0" fontId="0" fillId="7" borderId="8" xfId="0" applyFill="1" applyBorder="1" applyAlignment="1">
      <alignment horizontal="center" vertical="top" wrapText="1"/>
    </xf>
    <xf numFmtId="0" fontId="0" fillId="8" borderId="16" xfId="0" applyFill="1" applyBorder="1" applyAlignment="1">
      <alignment horizontal="center" vertical="top" wrapText="1"/>
    </xf>
    <xf numFmtId="0" fontId="0" fillId="8" borderId="8" xfId="0" applyFill="1" applyBorder="1" applyAlignment="1">
      <alignment horizontal="center" vertical="top" wrapText="1"/>
    </xf>
    <xf numFmtId="0" fontId="0" fillId="9" borderId="16" xfId="0" applyFill="1" applyBorder="1" applyAlignment="1">
      <alignment horizontal="center" vertical="top" wrapText="1"/>
    </xf>
    <xf numFmtId="0" fontId="0" fillId="9" borderId="8" xfId="0" applyFill="1" applyBorder="1" applyAlignment="1">
      <alignment horizontal="center" vertical="top" wrapText="1"/>
    </xf>
    <xf numFmtId="10" fontId="0" fillId="0" borderId="5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2" fontId="0" fillId="0" borderId="12" xfId="1" applyNumberFormat="1" applyFont="1" applyBorder="1" applyAlignment="1">
      <alignment horizontal="center"/>
    </xf>
    <xf numFmtId="2" fontId="0" fillId="0" borderId="10" xfId="1" applyNumberFormat="1" applyFont="1" applyBorder="1" applyAlignment="1">
      <alignment horizontal="center"/>
    </xf>
    <xf numFmtId="2" fontId="0" fillId="0" borderId="11" xfId="1" applyNumberFormat="1" applyFont="1" applyBorder="1" applyAlignment="1">
      <alignment horizontal="center"/>
    </xf>
    <xf numFmtId="2" fontId="0" fillId="0" borderId="17" xfId="1" applyNumberFormat="1" applyFont="1" applyBorder="1" applyAlignment="1">
      <alignment horizontal="center"/>
    </xf>
    <xf numFmtId="2" fontId="0" fillId="0" borderId="26" xfId="1" applyNumberFormat="1" applyFont="1" applyBorder="1" applyAlignment="1">
      <alignment horizontal="center"/>
    </xf>
    <xf numFmtId="0" fontId="0" fillId="6" borderId="7" xfId="0" applyFill="1" applyBorder="1" applyAlignment="1">
      <alignment horizontal="center" vertical="top" wrapText="1"/>
    </xf>
    <xf numFmtId="0" fontId="0" fillId="7" borderId="65" xfId="0" applyFill="1" applyBorder="1" applyAlignment="1">
      <alignment horizontal="center" vertical="top" wrapText="1"/>
    </xf>
    <xf numFmtId="10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44" fontId="0" fillId="0" borderId="26" xfId="2" applyFont="1" applyBorder="1" applyAlignment="1">
      <alignment horizontal="center"/>
    </xf>
    <xf numFmtId="10" fontId="0" fillId="0" borderId="71" xfId="0" applyNumberFormat="1" applyBorder="1" applyAlignment="1">
      <alignment horizontal="center"/>
    </xf>
    <xf numFmtId="10" fontId="0" fillId="0" borderId="72" xfId="0" applyNumberFormat="1" applyBorder="1" applyAlignment="1">
      <alignment horizontal="center"/>
    </xf>
    <xf numFmtId="10" fontId="0" fillId="0" borderId="73" xfId="0" applyNumberFormat="1" applyBorder="1" applyAlignment="1">
      <alignment horizontal="center"/>
    </xf>
    <xf numFmtId="10" fontId="0" fillId="0" borderId="74" xfId="0" applyNumberFormat="1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9" xfId="1" applyNumberFormat="1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2" xfId="2" applyFont="1" applyBorder="1" applyAlignment="1">
      <alignment horizontal="center"/>
    </xf>
    <xf numFmtId="44" fontId="0" fillId="0" borderId="9" xfId="2" applyFont="1" applyBorder="1" applyAlignment="1">
      <alignment horizontal="center"/>
    </xf>
    <xf numFmtId="10" fontId="0" fillId="0" borderId="71" xfId="1" applyNumberFormat="1" applyFont="1" applyBorder="1" applyAlignment="1">
      <alignment horizontal="center"/>
    </xf>
    <xf numFmtId="10" fontId="0" fillId="0" borderId="72" xfId="1" applyNumberFormat="1" applyFont="1" applyBorder="1" applyAlignment="1">
      <alignment horizontal="center"/>
    </xf>
    <xf numFmtId="10" fontId="0" fillId="0" borderId="73" xfId="1" applyNumberFormat="1" applyFont="1" applyBorder="1" applyAlignment="1">
      <alignment horizontal="center"/>
    </xf>
    <xf numFmtId="10" fontId="0" fillId="0" borderId="74" xfId="1" applyNumberFormat="1" applyFont="1" applyBorder="1" applyAlignment="1">
      <alignment horizontal="center"/>
    </xf>
    <xf numFmtId="2" fontId="0" fillId="0" borderId="23" xfId="1" applyNumberFormat="1" applyFont="1" applyBorder="1" applyAlignment="1">
      <alignment horizontal="center"/>
    </xf>
    <xf numFmtId="10" fontId="0" fillId="0" borderId="24" xfId="3" applyNumberFormat="1" applyFont="1" applyBorder="1" applyAlignment="1">
      <alignment horizontal="center"/>
    </xf>
    <xf numFmtId="2" fontId="0" fillId="0" borderId="20" xfId="1" applyNumberFormat="1" applyFont="1" applyBorder="1" applyAlignment="1">
      <alignment horizontal="center"/>
    </xf>
    <xf numFmtId="2" fontId="0" fillId="0" borderId="13" xfId="1" applyNumberFormat="1" applyFont="1" applyBorder="1" applyAlignment="1">
      <alignment horizontal="center"/>
    </xf>
    <xf numFmtId="2" fontId="0" fillId="0" borderId="19" xfId="1" applyNumberFormat="1" applyFont="1" applyBorder="1" applyAlignment="1">
      <alignment horizontal="center"/>
    </xf>
    <xf numFmtId="2" fontId="0" fillId="0" borderId="21" xfId="1" applyNumberFormat="1" applyFont="1" applyBorder="1" applyAlignment="1">
      <alignment horizontal="center"/>
    </xf>
    <xf numFmtId="10" fontId="0" fillId="0" borderId="75" xfId="1" applyNumberFormat="1" applyFont="1" applyBorder="1" applyAlignment="1">
      <alignment horizontal="center"/>
    </xf>
    <xf numFmtId="10" fontId="0" fillId="0" borderId="76" xfId="1" applyNumberFormat="1" applyFont="1" applyBorder="1" applyAlignment="1">
      <alignment horizontal="center"/>
    </xf>
    <xf numFmtId="10" fontId="0" fillId="0" borderId="77" xfId="1" applyNumberFormat="1" applyFont="1" applyBorder="1" applyAlignment="1">
      <alignment horizontal="center"/>
    </xf>
    <xf numFmtId="10" fontId="0" fillId="0" borderId="78" xfId="1" applyNumberFormat="1" applyFont="1" applyBorder="1" applyAlignment="1">
      <alignment horizontal="center"/>
    </xf>
    <xf numFmtId="2" fontId="0" fillId="0" borderId="25" xfId="1" applyNumberFormat="1" applyFont="1" applyBorder="1" applyAlignment="1">
      <alignment horizontal="center"/>
    </xf>
    <xf numFmtId="10" fontId="0" fillId="0" borderId="79" xfId="1" applyNumberFormat="1" applyFont="1" applyBorder="1" applyAlignment="1">
      <alignment horizontal="center"/>
    </xf>
    <xf numFmtId="44" fontId="0" fillId="0" borderId="67" xfId="0" applyNumberFormat="1" applyBorder="1" applyAlignment="1">
      <alignment horizontal="center"/>
    </xf>
    <xf numFmtId="44" fontId="0" fillId="0" borderId="66" xfId="0" applyNumberFormat="1" applyBorder="1" applyAlignment="1">
      <alignment horizontal="center"/>
    </xf>
    <xf numFmtId="44" fontId="0" fillId="0" borderId="68" xfId="0" applyNumberFormat="1" applyBorder="1" applyAlignment="1">
      <alignment horizontal="center"/>
    </xf>
    <xf numFmtId="44" fontId="0" fillId="0" borderId="69" xfId="0" applyNumberFormat="1" applyBorder="1" applyAlignment="1">
      <alignment horizontal="center"/>
    </xf>
    <xf numFmtId="44" fontId="0" fillId="0" borderId="70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44" fontId="0" fillId="0" borderId="21" xfId="0" applyNumberFormat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0" fontId="0" fillId="3" borderId="8" xfId="0" applyFill="1" applyBorder="1" applyAlignment="1">
      <alignment horizontal="center" vertical="top"/>
    </xf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9" xfId="0" applyFill="1" applyBorder="1"/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16" xfId="3" applyNumberFormat="1" applyFont="1" applyBorder="1" applyAlignment="1">
      <alignment horizontal="center"/>
    </xf>
    <xf numFmtId="10" fontId="0" fillId="0" borderId="8" xfId="3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8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44" fontId="0" fillId="0" borderId="0" xfId="0" applyNumberFormat="1"/>
    <xf numFmtId="0" fontId="0" fillId="0" borderId="5" xfId="0" applyBorder="1"/>
    <xf numFmtId="165" fontId="0" fillId="0" borderId="12" xfId="2" applyNumberFormat="1" applyFont="1" applyBorder="1"/>
    <xf numFmtId="10" fontId="0" fillId="0" borderId="5" xfId="3" applyNumberFormat="1" applyFont="1" applyBorder="1"/>
    <xf numFmtId="165" fontId="0" fillId="0" borderId="11" xfId="2" applyNumberFormat="1" applyFont="1" applyBorder="1"/>
    <xf numFmtId="44" fontId="0" fillId="0" borderId="12" xfId="0" applyNumberFormat="1" applyBorder="1"/>
    <xf numFmtId="10" fontId="0" fillId="0" borderId="5" xfId="0" applyNumberFormat="1" applyBorder="1"/>
    <xf numFmtId="44" fontId="0" fillId="0" borderId="11" xfId="0" applyNumberFormat="1" applyBorder="1"/>
    <xf numFmtId="10" fontId="0" fillId="0" borderId="6" xfId="0" applyNumberFormat="1" applyBorder="1"/>
    <xf numFmtId="165" fontId="0" fillId="0" borderId="17" xfId="2" applyNumberFormat="1" applyFont="1" applyBorder="1"/>
    <xf numFmtId="10" fontId="0" fillId="0" borderId="3" xfId="3" applyNumberFormat="1" applyFont="1" applyBorder="1"/>
    <xf numFmtId="44" fontId="0" fillId="0" borderId="17" xfId="0" applyNumberFormat="1" applyBorder="1"/>
    <xf numFmtId="10" fontId="0" fillId="0" borderId="3" xfId="0" applyNumberFormat="1" applyBorder="1"/>
    <xf numFmtId="4" fontId="0" fillId="0" borderId="0" xfId="0" applyNumberFormat="1"/>
    <xf numFmtId="44" fontId="0" fillId="0" borderId="12" xfId="2" applyFont="1" applyBorder="1" applyAlignment="1">
      <alignment horizontal="center"/>
    </xf>
    <xf numFmtId="44" fontId="0" fillId="0" borderId="10" xfId="2" applyFont="1" applyBorder="1" applyAlignment="1">
      <alignment horizontal="center"/>
    </xf>
    <xf numFmtId="44" fontId="0" fillId="0" borderId="11" xfId="2" applyFont="1" applyBorder="1" applyAlignment="1">
      <alignment horizontal="center"/>
    </xf>
    <xf numFmtId="44" fontId="0" fillId="0" borderId="17" xfId="2" applyFont="1" applyBorder="1" applyAlignment="1">
      <alignment horizontal="center"/>
    </xf>
    <xf numFmtId="44" fontId="0" fillId="0" borderId="23" xfId="2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0" fillId="0" borderId="0" xfId="3" applyNumberFormat="1" applyFont="1" applyBorder="1"/>
    <xf numFmtId="165" fontId="0" fillId="0" borderId="10" xfId="2" applyNumberFormat="1" applyFont="1" applyBorder="1"/>
    <xf numFmtId="10" fontId="0" fillId="0" borderId="4" xfId="3" applyNumberFormat="1" applyFont="1" applyBorder="1"/>
    <xf numFmtId="0" fontId="0" fillId="2" borderId="1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8" xfId="0" applyBorder="1" applyAlignment="1">
      <alignment vertical="top"/>
    </xf>
    <xf numFmtId="44" fontId="0" fillId="0" borderId="10" xfId="0" applyNumberFormat="1" applyBorder="1"/>
    <xf numFmtId="10" fontId="0" fillId="0" borderId="4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165" fontId="0" fillId="0" borderId="0" xfId="0" applyNumberFormat="1"/>
    <xf numFmtId="44" fontId="0" fillId="0" borderId="9" xfId="0" applyNumberFormat="1" applyBorder="1"/>
    <xf numFmtId="10" fontId="0" fillId="0" borderId="9" xfId="3" applyNumberFormat="1" applyFont="1" applyBorder="1"/>
    <xf numFmtId="44" fontId="0" fillId="0" borderId="0" xfId="2" applyFont="1"/>
    <xf numFmtId="44" fontId="0" fillId="0" borderId="9" xfId="2" applyFont="1" applyBorder="1"/>
    <xf numFmtId="44" fontId="0" fillId="0" borderId="80" xfId="2" applyFont="1" applyBorder="1"/>
    <xf numFmtId="10" fontId="0" fillId="0" borderId="72" xfId="3" applyNumberFormat="1" applyFont="1" applyBorder="1"/>
    <xf numFmtId="10" fontId="0" fillId="0" borderId="74" xfId="3" applyNumberFormat="1" applyFont="1" applyBorder="1"/>
    <xf numFmtId="10" fontId="0" fillId="0" borderId="81" xfId="3" applyNumberFormat="1" applyFont="1" applyBorder="1"/>
    <xf numFmtId="0" fontId="0" fillId="0" borderId="0" xfId="0" applyBorder="1" applyAlignment="1">
      <alignment horizontal="center"/>
    </xf>
    <xf numFmtId="0" fontId="0" fillId="0" borderId="82" xfId="0" applyBorder="1"/>
    <xf numFmtId="0" fontId="0" fillId="0" borderId="83" xfId="0" applyBorder="1"/>
    <xf numFmtId="166" fontId="0" fillId="0" borderId="0" xfId="0" applyNumberFormat="1"/>
    <xf numFmtId="165" fontId="0" fillId="0" borderId="9" xfId="0" applyNumberFormat="1" applyBorder="1"/>
    <xf numFmtId="166" fontId="0" fillId="0" borderId="9" xfId="0" applyNumberFormat="1" applyBorder="1"/>
    <xf numFmtId="0" fontId="0" fillId="0" borderId="84" xfId="0" applyBorder="1"/>
    <xf numFmtId="44" fontId="0" fillId="0" borderId="13" xfId="0" applyNumberFormat="1" applyBorder="1"/>
    <xf numFmtId="44" fontId="0" fillId="0" borderId="21" xfId="0" applyNumberFormat="1" applyBorder="1"/>
    <xf numFmtId="165" fontId="0" fillId="0" borderId="13" xfId="0" applyNumberFormat="1" applyBorder="1"/>
    <xf numFmtId="0" fontId="0" fillId="0" borderId="82" xfId="0" applyFill="1" applyBorder="1"/>
    <xf numFmtId="0" fontId="0" fillId="0" borderId="83" xfId="0" applyFill="1" applyBorder="1"/>
    <xf numFmtId="0" fontId="0" fillId="0" borderId="0" xfId="0" applyBorder="1" applyAlignment="1">
      <alignment horizontal="center" vertical="top" wrapText="1"/>
    </xf>
    <xf numFmtId="0" fontId="0" fillId="6" borderId="16" xfId="0" applyFill="1" applyBorder="1" applyAlignment="1"/>
    <xf numFmtId="0" fontId="0" fillId="6" borderId="7" xfId="0" applyFill="1" applyBorder="1" applyAlignment="1"/>
    <xf numFmtId="0" fontId="0" fillId="6" borderId="8" xfId="0" applyFill="1" applyBorder="1" applyAlignment="1"/>
    <xf numFmtId="0" fontId="0" fillId="5" borderId="16" xfId="0" applyFill="1" applyBorder="1" applyAlignment="1"/>
    <xf numFmtId="0" fontId="0" fillId="5" borderId="7" xfId="0" applyFill="1" applyBorder="1" applyAlignment="1"/>
    <xf numFmtId="0" fontId="0" fillId="5" borderId="8" xfId="0" applyFill="1" applyBorder="1" applyAlignment="1"/>
    <xf numFmtId="0" fontId="0" fillId="0" borderId="85" xfId="0" applyBorder="1" applyAlignment="1">
      <alignment horizontal="center"/>
    </xf>
    <xf numFmtId="6" fontId="0" fillId="2" borderId="35" xfId="0" applyNumberFormat="1" applyFill="1" applyBorder="1"/>
    <xf numFmtId="6" fontId="0" fillId="2" borderId="38" xfId="0" applyNumberFormat="1" applyFill="1" applyBorder="1"/>
    <xf numFmtId="6" fontId="0" fillId="2" borderId="32" xfId="0" applyNumberFormat="1" applyFill="1" applyBorder="1"/>
    <xf numFmtId="4" fontId="0" fillId="2" borderId="38" xfId="0" applyNumberFormat="1" applyFill="1" applyBorder="1"/>
    <xf numFmtId="4" fontId="0" fillId="2" borderId="41" xfId="0" applyNumberFormat="1" applyFill="1" applyBorder="1"/>
    <xf numFmtId="43" fontId="0" fillId="0" borderId="86" xfId="1" applyFont="1" applyBorder="1"/>
    <xf numFmtId="165" fontId="0" fillId="0" borderId="43" xfId="2" applyNumberFormat="1" applyFont="1" applyBorder="1"/>
    <xf numFmtId="44" fontId="0" fillId="2" borderId="33" xfId="2" applyFont="1" applyFill="1" applyBorder="1"/>
    <xf numFmtId="44" fontId="0" fillId="2" borderId="36" xfId="2" applyFont="1" applyFill="1" applyBorder="1"/>
    <xf numFmtId="44" fontId="0" fillId="2" borderId="30" xfId="2" applyFont="1" applyFill="1" applyBorder="1"/>
    <xf numFmtId="44" fontId="0" fillId="2" borderId="39" xfId="2" applyFont="1" applyFill="1" applyBorder="1"/>
    <xf numFmtId="43" fontId="0" fillId="0" borderId="16" xfId="0" applyNumberFormat="1" applyBorder="1"/>
    <xf numFmtId="43" fontId="0" fillId="0" borderId="7" xfId="0" applyNumberFormat="1" applyBorder="1"/>
    <xf numFmtId="6" fontId="0" fillId="0" borderId="7" xfId="0" applyNumberFormat="1" applyBorder="1"/>
    <xf numFmtId="6" fontId="0" fillId="0" borderId="8" xfId="0" applyNumberFormat="1" applyBorder="1"/>
    <xf numFmtId="166" fontId="0" fillId="2" borderId="35" xfId="0" applyNumberFormat="1" applyFill="1" applyBorder="1"/>
    <xf numFmtId="166" fontId="0" fillId="2" borderId="38" xfId="0" applyNumberFormat="1" applyFill="1" applyBorder="1"/>
    <xf numFmtId="166" fontId="0" fillId="2" borderId="32" xfId="0" applyNumberFormat="1" applyFill="1" applyBorder="1"/>
    <xf numFmtId="166" fontId="0" fillId="2" borderId="41" xfId="0" applyNumberFormat="1" applyFill="1" applyBorder="1"/>
    <xf numFmtId="166" fontId="0" fillId="0" borderId="22" xfId="1" applyNumberFormat="1" applyFont="1" applyBorder="1"/>
    <xf numFmtId="166" fontId="0" fillId="0" borderId="0" xfId="1" applyNumberFormat="1" applyFont="1" applyBorder="1"/>
    <xf numFmtId="0" fontId="3" fillId="0" borderId="0" xfId="0" applyFont="1" applyFill="1" applyBorder="1" applyAlignment="1">
      <alignment horizontal="center" vertical="top" wrapText="1"/>
    </xf>
    <xf numFmtId="166" fontId="0" fillId="0" borderId="0" xfId="0" applyNumberFormat="1" applyFill="1" applyBorder="1"/>
    <xf numFmtId="0" fontId="0" fillId="0" borderId="4" xfId="0" applyBorder="1" applyAlignment="1">
      <alignment horizontal="center" vertical="center"/>
    </xf>
    <xf numFmtId="43" fontId="0" fillId="2" borderId="4" xfId="0" applyNumberFormat="1" applyFill="1" applyBorder="1"/>
    <xf numFmtId="43" fontId="0" fillId="2" borderId="5" xfId="0" applyNumberFormat="1" applyFill="1" applyBorder="1"/>
    <xf numFmtId="43" fontId="0" fillId="2" borderId="6" xfId="0" applyNumberFormat="1" applyFill="1" applyBorder="1"/>
    <xf numFmtId="43" fontId="0" fillId="2" borderId="3" xfId="0" applyNumberFormat="1" applyFill="1" applyBorder="1"/>
    <xf numFmtId="43" fontId="0" fillId="0" borderId="6" xfId="1" applyFont="1" applyBorder="1"/>
    <xf numFmtId="44" fontId="0" fillId="0" borderId="11" xfId="2" applyFont="1" applyFill="1" applyBorder="1"/>
    <xf numFmtId="44" fontId="0" fillId="0" borderId="6" xfId="2" applyFont="1" applyBorder="1"/>
    <xf numFmtId="0" fontId="0" fillId="0" borderId="12" xfId="0" applyBorder="1" applyAlignment="1">
      <alignment horizontal="center" vertical="top" wrapText="1"/>
    </xf>
    <xf numFmtId="43" fontId="0" fillId="0" borderId="11" xfId="0" applyNumberFormat="1" applyFill="1" applyBorder="1"/>
    <xf numFmtId="43" fontId="0" fillId="0" borderId="2" xfId="0" applyNumberFormat="1" applyFill="1" applyBorder="1"/>
    <xf numFmtId="0" fontId="0" fillId="0" borderId="2" xfId="0" applyBorder="1" applyAlignment="1">
      <alignment horizontal="center" vertical="center"/>
    </xf>
    <xf numFmtId="44" fontId="0" fillId="0" borderId="22" xfId="2" applyFont="1" applyBorder="1"/>
    <xf numFmtId="0" fontId="0" fillId="0" borderId="0" xfId="0" applyFill="1"/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10" borderId="7" xfId="0" applyFill="1" applyBorder="1" applyAlignment="1"/>
    <xf numFmtId="0" fontId="0" fillId="0" borderId="16" xfId="0" applyBorder="1" applyAlignment="1">
      <alignment wrapText="1"/>
    </xf>
    <xf numFmtId="0" fontId="0" fillId="0" borderId="8" xfId="0" applyBorder="1" applyAlignment="1">
      <alignment wrapText="1"/>
    </xf>
    <xf numFmtId="0" fontId="0" fillId="10" borderId="16" xfId="0" applyFill="1" applyBorder="1" applyAlignment="1"/>
    <xf numFmtId="0" fontId="0" fillId="10" borderId="8" xfId="0" applyFill="1" applyBorder="1" applyAlignment="1"/>
    <xf numFmtId="10" fontId="0" fillId="0" borderId="0" xfId="0" applyNumberFormat="1"/>
    <xf numFmtId="0" fontId="2" fillId="0" borderId="87" xfId="0" applyFont="1" applyBorder="1" applyAlignment="1">
      <alignment horizontal="center"/>
    </xf>
    <xf numFmtId="0" fontId="0" fillId="0" borderId="88" xfId="0" applyBorder="1" applyAlignment="1">
      <alignment horizontal="center" vertical="top" wrapText="1"/>
    </xf>
    <xf numFmtId="0" fontId="3" fillId="0" borderId="89" xfId="0" applyFont="1" applyBorder="1" applyAlignment="1">
      <alignment horizontal="center" vertical="top" wrapText="1"/>
    </xf>
    <xf numFmtId="0" fontId="0" fillId="2" borderId="90" xfId="0" applyFill="1" applyBorder="1"/>
    <xf numFmtId="0" fontId="0" fillId="2" borderId="91" xfId="0" applyFill="1" applyBorder="1"/>
    <xf numFmtId="0" fontId="0" fillId="2" borderId="89" xfId="0" applyFill="1" applyBorder="1"/>
    <xf numFmtId="4" fontId="0" fillId="2" borderId="91" xfId="0" applyNumberFormat="1" applyFill="1" applyBorder="1"/>
    <xf numFmtId="4" fontId="0" fillId="2" borderId="92" xfId="0" applyNumberFormat="1" applyFill="1" applyBorder="1"/>
    <xf numFmtId="43" fontId="0" fillId="0" borderId="89" xfId="1" applyFont="1" applyBorder="1"/>
    <xf numFmtId="167" fontId="0" fillId="0" borderId="0" xfId="3" applyNumberFormat="1" applyFont="1"/>
    <xf numFmtId="0" fontId="0" fillId="0" borderId="1" xfId="0" applyBorder="1" applyAlignment="1">
      <alignment horizontal="center" textRotation="90" readingOrder="1"/>
    </xf>
    <xf numFmtId="0" fontId="0" fillId="0" borderId="2" xfId="0" applyBorder="1" applyAlignment="1">
      <alignment horizontal="center" textRotation="90" readingOrder="1"/>
    </xf>
    <xf numFmtId="0" fontId="0" fillId="0" borderId="2" xfId="0" applyBorder="1"/>
    <xf numFmtId="0" fontId="0" fillId="0" borderId="9" xfId="0" applyBorder="1"/>
    <xf numFmtId="0" fontId="2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4" fontId="0" fillId="2" borderId="0" xfId="0" applyNumberFormat="1" applyFill="1" applyBorder="1"/>
    <xf numFmtId="4" fontId="0" fillId="2" borderId="9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65" fontId="0" fillId="2" borderId="46" xfId="2" applyNumberFormat="1" applyFont="1" applyFill="1" applyBorder="1"/>
    <xf numFmtId="165" fontId="0" fillId="2" borderId="47" xfId="2" applyNumberFormat="1" applyFont="1" applyFill="1" applyBorder="1"/>
    <xf numFmtId="165" fontId="0" fillId="2" borderId="45" xfId="2" applyNumberFormat="1" applyFont="1" applyFill="1" applyBorder="1"/>
    <xf numFmtId="165" fontId="0" fillId="2" borderId="48" xfId="2" applyNumberFormat="1" applyFont="1" applyFill="1" applyBorder="1"/>
    <xf numFmtId="165" fontId="0" fillId="0" borderId="49" xfId="2" applyNumberFormat="1" applyFont="1" applyBorder="1"/>
    <xf numFmtId="44" fontId="0" fillId="0" borderId="2" xfId="2" applyFont="1" applyFill="1" applyBorder="1"/>
    <xf numFmtId="0" fontId="0" fillId="0" borderId="88" xfId="0" applyBorder="1" applyAlignment="1">
      <alignment horizontal="center"/>
    </xf>
    <xf numFmtId="165" fontId="0" fillId="2" borderId="90" xfId="2" applyNumberFormat="1" applyFont="1" applyFill="1" applyBorder="1"/>
    <xf numFmtId="165" fontId="0" fillId="2" borderId="91" xfId="2" applyNumberFormat="1" applyFont="1" applyFill="1" applyBorder="1"/>
    <xf numFmtId="165" fontId="0" fillId="2" borderId="89" xfId="2" applyNumberFormat="1" applyFont="1" applyFill="1" applyBorder="1"/>
    <xf numFmtId="165" fontId="0" fillId="2" borderId="92" xfId="2" applyNumberFormat="1" applyFont="1" applyFill="1" applyBorder="1"/>
    <xf numFmtId="0" fontId="0" fillId="0" borderId="0" xfId="0" applyBorder="1" applyAlignment="1">
      <alignment horizontal="center" vertical="center"/>
    </xf>
    <xf numFmtId="10" fontId="0" fillId="0" borderId="72" xfId="3" applyNumberFormat="1" applyFont="1" applyFill="1" applyBorder="1"/>
    <xf numFmtId="165" fontId="0" fillId="13" borderId="52" xfId="2" applyNumberFormat="1" applyFont="1" applyFill="1" applyBorder="1"/>
    <xf numFmtId="165" fontId="0" fillId="13" borderId="53" xfId="2" applyNumberFormat="1" applyFont="1" applyFill="1" applyBorder="1"/>
    <xf numFmtId="165" fontId="0" fillId="13" borderId="51" xfId="2" applyNumberFormat="1" applyFont="1" applyFill="1" applyBorder="1"/>
    <xf numFmtId="165" fontId="0" fillId="13" borderId="54" xfId="2" applyNumberFormat="1" applyFont="1" applyFill="1" applyBorder="1"/>
    <xf numFmtId="10" fontId="0" fillId="13" borderId="93" xfId="3" applyNumberFormat="1" applyFont="1" applyFill="1" applyBorder="1"/>
    <xf numFmtId="10" fontId="0" fillId="13" borderId="94" xfId="3" applyNumberFormat="1" applyFont="1" applyFill="1" applyBorder="1"/>
    <xf numFmtId="10" fontId="0" fillId="13" borderId="95" xfId="3" applyNumberFormat="1" applyFont="1" applyFill="1" applyBorder="1"/>
    <xf numFmtId="10" fontId="0" fillId="13" borderId="96" xfId="3" applyNumberFormat="1" applyFont="1" applyFill="1" applyBorder="1"/>
    <xf numFmtId="165" fontId="0" fillId="0" borderId="2" xfId="2" applyNumberFormat="1" applyFont="1" applyBorder="1"/>
    <xf numFmtId="10" fontId="0" fillId="0" borderId="22" xfId="3" applyNumberFormat="1" applyFont="1" applyFill="1" applyBorder="1"/>
    <xf numFmtId="6" fontId="0" fillId="2" borderId="46" xfId="0" applyNumberFormat="1" applyFill="1" applyBorder="1"/>
    <xf numFmtId="6" fontId="0" fillId="2" borderId="47" xfId="0" applyNumberFormat="1" applyFill="1" applyBorder="1"/>
    <xf numFmtId="6" fontId="0" fillId="2" borderId="45" xfId="0" applyNumberFormat="1" applyFill="1" applyBorder="1"/>
    <xf numFmtId="165" fontId="0" fillId="13" borderId="33" xfId="2" applyNumberFormat="1" applyFont="1" applyFill="1" applyBorder="1"/>
    <xf numFmtId="165" fontId="0" fillId="13" borderId="36" xfId="2" applyNumberFormat="1" applyFont="1" applyFill="1" applyBorder="1"/>
    <xf numFmtId="165" fontId="0" fillId="13" borderId="30" xfId="2" applyNumberFormat="1" applyFont="1" applyFill="1" applyBorder="1"/>
    <xf numFmtId="165" fontId="0" fillId="13" borderId="39" xfId="2" applyNumberFormat="1" applyFont="1" applyFill="1" applyBorder="1"/>
    <xf numFmtId="166" fontId="0" fillId="2" borderId="46" xfId="1" applyNumberFormat="1" applyFont="1" applyFill="1" applyBorder="1"/>
    <xf numFmtId="166" fontId="0" fillId="2" borderId="47" xfId="1" applyNumberFormat="1" applyFont="1" applyFill="1" applyBorder="1"/>
    <xf numFmtId="166" fontId="0" fillId="2" borderId="45" xfId="1" applyNumberFormat="1" applyFont="1" applyFill="1" applyBorder="1"/>
    <xf numFmtId="166" fontId="0" fillId="2" borderId="48" xfId="1" applyNumberFormat="1" applyFont="1" applyFill="1" applyBorder="1"/>
    <xf numFmtId="43" fontId="0" fillId="13" borderId="33" xfId="1" applyFont="1" applyFill="1" applyBorder="1"/>
    <xf numFmtId="43" fontId="0" fillId="13" borderId="36" xfId="1" applyFont="1" applyFill="1" applyBorder="1"/>
    <xf numFmtId="43" fontId="0" fillId="13" borderId="30" xfId="1" applyFont="1" applyFill="1" applyBorder="1"/>
    <xf numFmtId="43" fontId="0" fillId="13" borderId="39" xfId="1" applyFont="1" applyFill="1" applyBorder="1"/>
    <xf numFmtId="43" fontId="0" fillId="0" borderId="23" xfId="1" applyFont="1" applyFill="1" applyBorder="1"/>
    <xf numFmtId="0" fontId="0" fillId="0" borderId="22" xfId="0" applyBorder="1"/>
    <xf numFmtId="0" fontId="0" fillId="0" borderId="1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6" fontId="0" fillId="2" borderId="1" xfId="0" applyNumberFormat="1" applyFill="1" applyBorder="1"/>
    <xf numFmtId="6" fontId="0" fillId="2" borderId="0" xfId="0" applyNumberFormat="1" applyFill="1" applyBorder="1"/>
    <xf numFmtId="6" fontId="0" fillId="2" borderId="2" xfId="0" applyNumberFormat="1" applyFill="1" applyBorder="1"/>
    <xf numFmtId="165" fontId="0" fillId="2" borderId="0" xfId="2" applyNumberFormat="1" applyFont="1" applyFill="1" applyBorder="1"/>
    <xf numFmtId="165" fontId="0" fillId="2" borderId="9" xfId="2" applyNumberFormat="1" applyFont="1" applyFill="1" applyBorder="1"/>
    <xf numFmtId="166" fontId="0" fillId="13" borderId="33" xfId="1" applyNumberFormat="1" applyFont="1" applyFill="1" applyBorder="1"/>
    <xf numFmtId="166" fontId="0" fillId="13" borderId="36" xfId="1" applyNumberFormat="1" applyFont="1" applyFill="1" applyBorder="1"/>
    <xf numFmtId="166" fontId="0" fillId="13" borderId="30" xfId="1" applyNumberFormat="1" applyFont="1" applyFill="1" applyBorder="1"/>
    <xf numFmtId="166" fontId="0" fillId="13" borderId="39" xfId="1" applyNumberFormat="1" applyFont="1" applyFill="1" applyBorder="1"/>
    <xf numFmtId="1" fontId="0" fillId="2" borderId="33" xfId="0" applyNumberFormat="1" applyFill="1" applyBorder="1"/>
    <xf numFmtId="1" fontId="0" fillId="2" borderId="34" xfId="0" applyNumberFormat="1" applyFill="1" applyBorder="1"/>
    <xf numFmtId="1" fontId="0" fillId="2" borderId="57" xfId="0" applyNumberFormat="1" applyFill="1" applyBorder="1"/>
    <xf numFmtId="1" fontId="0" fillId="2" borderId="36" xfId="0" applyNumberFormat="1" applyFill="1" applyBorder="1"/>
    <xf numFmtId="1" fontId="0" fillId="2" borderId="37" xfId="0" applyNumberFormat="1" applyFill="1" applyBorder="1"/>
    <xf numFmtId="1" fontId="0" fillId="2" borderId="58" xfId="0" applyNumberFormat="1" applyFill="1" applyBorder="1"/>
    <xf numFmtId="1" fontId="0" fillId="2" borderId="30" xfId="0" applyNumberFormat="1" applyFill="1" applyBorder="1"/>
    <xf numFmtId="1" fontId="0" fillId="2" borderId="31" xfId="0" applyNumberFormat="1" applyFill="1" applyBorder="1"/>
    <xf numFmtId="1" fontId="0" fillId="2" borderId="56" xfId="0" applyNumberFormat="1" applyFill="1" applyBorder="1"/>
    <xf numFmtId="3" fontId="0" fillId="2" borderId="0" xfId="0" applyNumberFormat="1" applyFill="1" applyBorder="1"/>
    <xf numFmtId="3" fontId="0" fillId="2" borderId="9" xfId="0" applyNumberFormat="1" applyFill="1" applyBorder="1"/>
    <xf numFmtId="165" fontId="0" fillId="2" borderId="38" xfId="2" applyNumberFormat="1" applyFont="1" applyFill="1" applyBorder="1"/>
    <xf numFmtId="165" fontId="0" fillId="2" borderId="41" xfId="2" applyNumberFormat="1" applyFont="1" applyFill="1" applyBorder="1"/>
    <xf numFmtId="166" fontId="0" fillId="2" borderId="58" xfId="1" applyNumberFormat="1" applyFont="1" applyFill="1" applyBorder="1"/>
    <xf numFmtId="166" fontId="0" fillId="2" borderId="59" xfId="1" applyNumberFormat="1" applyFont="1" applyFill="1" applyBorder="1"/>
    <xf numFmtId="0" fontId="0" fillId="0" borderId="60" xfId="0" applyBorder="1" applyAlignment="1">
      <alignment horizontal="center" vertical="top"/>
    </xf>
    <xf numFmtId="43" fontId="0" fillId="0" borderId="0" xfId="1" applyFont="1" applyBorder="1"/>
    <xf numFmtId="43" fontId="0" fillId="0" borderId="0" xfId="1" applyFont="1" applyFill="1" applyBorder="1"/>
    <xf numFmtId="10" fontId="0" fillId="0" borderId="0" xfId="3" applyNumberFormat="1" applyFont="1" applyFill="1" applyBorder="1"/>
    <xf numFmtId="165" fontId="0" fillId="0" borderId="0" xfId="2" applyNumberFormat="1" applyFont="1" applyBorder="1"/>
    <xf numFmtId="166" fontId="0" fillId="0" borderId="97" xfId="1" applyNumberFormat="1" applyFont="1" applyFill="1" applyBorder="1"/>
    <xf numFmtId="166" fontId="0" fillId="13" borderId="52" xfId="1" applyNumberFormat="1" applyFont="1" applyFill="1" applyBorder="1"/>
    <xf numFmtId="166" fontId="0" fillId="13" borderId="53" xfId="1" applyNumberFormat="1" applyFont="1" applyFill="1" applyBorder="1"/>
    <xf numFmtId="166" fontId="0" fillId="13" borderId="51" xfId="1" applyNumberFormat="1" applyFont="1" applyFill="1" applyBorder="1"/>
    <xf numFmtId="166" fontId="0" fillId="13" borderId="54" xfId="1" applyNumberFormat="1" applyFont="1" applyFill="1" applyBorder="1"/>
    <xf numFmtId="0" fontId="0" fillId="0" borderId="60" xfId="0" applyFont="1" applyBorder="1"/>
    <xf numFmtId="0" fontId="0" fillId="0" borderId="10" xfId="0" applyFont="1" applyBorder="1"/>
    <xf numFmtId="0" fontId="0" fillId="0" borderId="12" xfId="0" applyFont="1" applyBorder="1"/>
    <xf numFmtId="0" fontId="0" fillId="0" borderId="11" xfId="0" applyFont="1" applyBorder="1"/>
    <xf numFmtId="0" fontId="0" fillId="0" borderId="17" xfId="0" applyFont="1" applyBorder="1"/>
    <xf numFmtId="0" fontId="0" fillId="0" borderId="22" xfId="0" applyFont="1" applyBorder="1"/>
    <xf numFmtId="166" fontId="0" fillId="0" borderId="23" xfId="1" applyNumberFormat="1" applyFont="1" applyFill="1" applyBorder="1"/>
    <xf numFmtId="0" fontId="0" fillId="0" borderId="60" xfId="0" applyFont="1" applyBorder="1" applyAlignment="1">
      <alignment horizontal="center" vertical="top"/>
    </xf>
    <xf numFmtId="0" fontId="2" fillId="0" borderId="0" xfId="0" applyFont="1"/>
    <xf numFmtId="43" fontId="2" fillId="0" borderId="0" xfId="1" applyFont="1" applyBorder="1"/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166" fontId="0" fillId="0" borderId="98" xfId="1" applyNumberFormat="1" applyFont="1" applyBorder="1"/>
    <xf numFmtId="166" fontId="0" fillId="0" borderId="80" xfId="1" applyNumberFormat="1" applyFont="1" applyBorder="1"/>
    <xf numFmtId="166" fontId="0" fillId="0" borderId="99" xfId="1" applyNumberFormat="1" applyFont="1" applyFill="1" applyBorder="1"/>
    <xf numFmtId="10" fontId="0" fillId="0" borderId="100" xfId="3" applyNumberFormat="1" applyFont="1" applyFill="1" applyBorder="1"/>
    <xf numFmtId="10" fontId="0" fillId="13" borderId="20" xfId="3" applyNumberFormat="1" applyFont="1" applyFill="1" applyBorder="1"/>
    <xf numFmtId="10" fontId="0" fillId="13" borderId="13" xfId="3" applyNumberFormat="1" applyFont="1" applyFill="1" applyBorder="1"/>
    <xf numFmtId="10" fontId="0" fillId="13" borderId="19" xfId="3" applyNumberFormat="1" applyFont="1" applyFill="1" applyBorder="1"/>
    <xf numFmtId="10" fontId="0" fillId="13" borderId="21" xfId="3" applyNumberFormat="1" applyFont="1" applyFill="1" applyBorder="1"/>
    <xf numFmtId="166" fontId="0" fillId="0" borderId="0" xfId="1" applyNumberFormat="1" applyFont="1" applyFill="1" applyBorder="1"/>
    <xf numFmtId="0" fontId="2" fillId="4" borderId="1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textRotation="90" wrapText="1" readingOrder="1"/>
    </xf>
    <xf numFmtId="0" fontId="0" fillId="0" borderId="17" xfId="0" applyBorder="1" applyAlignment="1">
      <alignment horizontal="center" textRotation="90" wrapText="1" readingOrder="1"/>
    </xf>
    <xf numFmtId="0" fontId="0" fillId="0" borderId="10" xfId="0" applyBorder="1" applyAlignment="1">
      <alignment horizontal="center" textRotation="90" readingOrder="1"/>
    </xf>
    <xf numFmtId="0" fontId="0" fillId="0" borderId="11" xfId="0" applyBorder="1" applyAlignment="1">
      <alignment horizontal="center" textRotation="90" readingOrder="1"/>
    </xf>
    <xf numFmtId="0" fontId="0" fillId="0" borderId="12" xfId="0" applyBorder="1" applyAlignment="1">
      <alignment horizontal="center" textRotation="90" readingOrder="1"/>
    </xf>
    <xf numFmtId="0" fontId="0" fillId="0" borderId="10" xfId="0" applyBorder="1" applyAlignment="1">
      <alignment horizontal="center" vertical="center" textRotation="90" readingOrder="1"/>
    </xf>
    <xf numFmtId="0" fontId="0" fillId="0" borderId="12" xfId="0" applyBorder="1" applyAlignment="1">
      <alignment horizontal="center" vertical="center" textRotation="90" readingOrder="1"/>
    </xf>
    <xf numFmtId="0" fontId="0" fillId="0" borderId="11" xfId="0" applyBorder="1" applyAlignment="1">
      <alignment horizontal="center" vertical="center" textRotation="90" readingOrder="1"/>
    </xf>
    <xf numFmtId="0" fontId="0" fillId="0" borderId="11" xfId="0" applyBorder="1" applyAlignment="1">
      <alignment horizontal="center" textRotation="90" wrapText="1" readingOrder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medium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medium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medium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medium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medium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/>
        <right style="hair">
          <color indexed="64"/>
        </right>
        <top/>
        <bottom style="double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medium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solid">
          <fgColor indexed="64"/>
          <bgColor rgb="FFFFFFCC"/>
        </patternFill>
      </fill>
      <border diagonalUp="0" diagonalDown="0">
        <left/>
        <right style="hair">
          <color indexed="64"/>
        </right>
        <top/>
        <bottom style="double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medium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FFF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4:H22" totalsRowShown="0" headerRowDxfId="39" headerRowBorderDxfId="38" tableBorderDxfId="37">
  <autoFilter ref="A4:H22"/>
  <tableColumns count="8">
    <tableColumn id="1" name="District"/>
    <tableColumn id="2" name="FY15"/>
    <tableColumn id="3" name="FY16"/>
    <tableColumn id="4" name="FY17"/>
    <tableColumn id="5" name="FY18"/>
    <tableColumn id="6" name="FY19"/>
    <tableColumn id="7" name="5 Yr. Average" dataDxfId="36" dataCellStyle="Comma"/>
    <tableColumn id="8" name="5 Yr. Net Change" dataDxfId="35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full time"/>
    </ext>
  </extLst>
</table>
</file>

<file path=xl/tables/table2.xml><?xml version="1.0" encoding="utf-8"?>
<table xmlns="http://schemas.openxmlformats.org/spreadsheetml/2006/main" id="2" name="Table2" displayName="Table2" ref="I4:O22" totalsRowShown="0" headerRowDxfId="34" headerRowBorderDxfId="33" tableBorderDxfId="32">
  <autoFilter ref="I4:O22"/>
  <tableColumns count="7">
    <tableColumn id="1" name="FY15" dataDxfId="31" dataCellStyle="Currency"/>
    <tableColumn id="2" name="FY16" dataDxfId="30" dataCellStyle="Currency"/>
    <tableColumn id="3" name="FY17" dataDxfId="29" dataCellStyle="Currency"/>
    <tableColumn id="4" name="FY18" dataDxfId="28" dataCellStyle="Currency"/>
    <tableColumn id="5" name="FY19"/>
    <tableColumn id="6" name="5 Yr. Average" dataDxfId="27" dataCellStyle="Currency"/>
    <tableColumn id="7" name="5 Yr. Net Change" dataDxfId="26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all staff"/>
    </ext>
  </extLst>
</table>
</file>

<file path=xl/tables/table3.xml><?xml version="1.0" encoding="utf-8"?>
<table xmlns="http://schemas.openxmlformats.org/spreadsheetml/2006/main" id="3" name="Table3" displayName="Table3" ref="P4:V22" totalsRowShown="0" headerRowDxfId="25" headerRowBorderDxfId="24" tableBorderDxfId="23">
  <autoFilter ref="P4:V22"/>
  <tableColumns count="7">
    <tableColumn id="1" name="FY15" dataDxfId="22" dataCellStyle="Currency"/>
    <tableColumn id="2" name="FY16" dataDxfId="21" dataCellStyle="Currency"/>
    <tableColumn id="3" name="FY17" dataDxfId="20" dataCellStyle="Currency"/>
    <tableColumn id="4" name="FY18" dataDxfId="19" dataCellStyle="Currency"/>
    <tableColumn id="5" name="FY19"/>
    <tableColumn id="6" name="5 Yr. Average" dataDxfId="18" dataCellStyle="Currency"/>
    <tableColumn id="7" name="5 Yr. Net Change" dataDxfId="17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all staff total salary"/>
    </ext>
  </extLst>
</table>
</file>

<file path=xl/tables/table4.xml><?xml version="1.0" encoding="utf-8"?>
<table xmlns="http://schemas.openxmlformats.org/spreadsheetml/2006/main" id="4" name="Table4" displayName="Table4" ref="A27:V45" totalsRowShown="0" headerRowDxfId="16" headerRowBorderDxfId="15" tableBorderDxfId="14">
  <autoFilter ref="A27:V45"/>
  <tableColumns count="22">
    <tableColumn id="1" name="District"/>
    <tableColumn id="2" name="FY15"/>
    <tableColumn id="3" name="FY16"/>
    <tableColumn id="4" name="FY17"/>
    <tableColumn id="5" name="FY18"/>
    <tableColumn id="6" name="FY19"/>
    <tableColumn id="7" name="5 Yr. Average" dataDxfId="13" dataCellStyle="Comma"/>
    <tableColumn id="8" name="5 Yr. Net Change" dataDxfId="12" dataCellStyle="Percent"/>
    <tableColumn id="9" name="FY152" dataDxfId="11" dataCellStyle="Currency"/>
    <tableColumn id="10" name="FY163" dataDxfId="10" dataCellStyle="Currency"/>
    <tableColumn id="11" name="FY174" dataDxfId="9" dataCellStyle="Currency"/>
    <tableColumn id="12" name="FY185" dataDxfId="8" dataCellStyle="Currency"/>
    <tableColumn id="13" name="FY196"/>
    <tableColumn id="14" name="5 Yr. Average7" dataDxfId="7" dataCellStyle="Currency"/>
    <tableColumn id="15" name="5 Yr. Net Change8" dataDxfId="6" dataCellStyle="Percent"/>
    <tableColumn id="16" name="FY159" dataDxfId="5" dataCellStyle="Currency"/>
    <tableColumn id="17" name="FY1610" dataDxfId="4" dataCellStyle="Currency"/>
    <tableColumn id="18" name="FY1711" dataDxfId="3" dataCellStyle="Currency"/>
    <tableColumn id="19" name="FY1812" dataDxfId="2" dataCellStyle="Currency"/>
    <tableColumn id="20" name="FY1913"/>
    <tableColumn id="21" name="5 Yr. Average2" dataDxfId="1" dataCellStyle="Currency"/>
    <tableColumn id="22" name="5 Yr. Net Change2" dataDxfId="0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l" altTextSummary="license teacher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51"/>
  <sheetViews>
    <sheetView showGridLines="0" topLeftCell="C1" workbookViewId="0">
      <selection activeCell="I34" sqref="I34"/>
    </sheetView>
  </sheetViews>
  <sheetFormatPr defaultRowHeight="15" x14ac:dyDescent="0.25"/>
  <cols>
    <col min="3" max="3" width="12.140625" bestFit="1" customWidth="1"/>
    <col min="4" max="4" width="15" customWidth="1"/>
    <col min="5" max="5" width="12.5703125" customWidth="1"/>
    <col min="6" max="6" width="18" bestFit="1" customWidth="1"/>
    <col min="7" max="7" width="15.42578125" customWidth="1"/>
    <col min="8" max="8" width="21.28515625" customWidth="1"/>
    <col min="9" max="9" width="18" bestFit="1" customWidth="1"/>
    <col min="10" max="10" width="19" customWidth="1"/>
    <col min="11" max="11" width="16" customWidth="1"/>
    <col min="12" max="12" width="20.85546875" customWidth="1"/>
    <col min="13" max="13" width="16.5703125" customWidth="1"/>
    <col min="14" max="14" width="20.42578125" customWidth="1"/>
    <col min="15" max="18" width="16.85546875" customWidth="1"/>
    <col min="19" max="19" width="12.140625" bestFit="1" customWidth="1"/>
    <col min="20" max="20" width="13.7109375" customWidth="1"/>
    <col min="21" max="21" width="14.28515625" customWidth="1"/>
    <col min="22" max="22" width="16.7109375" customWidth="1"/>
    <col min="23" max="23" width="14.42578125" customWidth="1"/>
    <col min="24" max="24" width="23" customWidth="1"/>
    <col min="25" max="25" width="15.5703125" customWidth="1"/>
    <col min="26" max="26" width="19.42578125" customWidth="1"/>
    <col min="27" max="27" width="14.140625" customWidth="1"/>
    <col min="28" max="28" width="18" customWidth="1"/>
    <col min="29" max="29" width="15.28515625" customWidth="1"/>
    <col min="30" max="30" width="18" customWidth="1"/>
    <col min="31" max="31" width="14.7109375" customWidth="1"/>
    <col min="32" max="32" width="18" bestFit="1" customWidth="1"/>
    <col min="33" max="33" width="11.28515625" bestFit="1" customWidth="1"/>
  </cols>
  <sheetData>
    <row r="3" spans="3:33" ht="15.75" thickBot="1" x14ac:dyDescent="0.3">
      <c r="P3" s="7"/>
      <c r="Q3" s="7"/>
      <c r="R3" s="7"/>
    </row>
    <row r="4" spans="3:33" ht="15" customHeight="1" x14ac:dyDescent="0.25">
      <c r="C4" s="517" t="s">
        <v>53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9"/>
      <c r="R4" s="298"/>
      <c r="S4" s="523" t="s">
        <v>52</v>
      </c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</row>
    <row r="5" spans="3:33" ht="15.75" customHeight="1" thickBot="1" x14ac:dyDescent="0.3">
      <c r="C5" s="520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2"/>
      <c r="R5" s="299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</row>
    <row r="6" spans="3:33" ht="60.75" thickBot="1" x14ac:dyDescent="0.3">
      <c r="C6" s="195" t="s">
        <v>0</v>
      </c>
      <c r="D6" s="196" t="s">
        <v>54</v>
      </c>
      <c r="E6" s="174" t="s">
        <v>38</v>
      </c>
      <c r="F6" s="175" t="s">
        <v>55</v>
      </c>
      <c r="G6" s="176" t="s">
        <v>38</v>
      </c>
      <c r="H6" s="177" t="s">
        <v>56</v>
      </c>
      <c r="I6" s="216" t="s">
        <v>38</v>
      </c>
      <c r="J6" s="276" t="s">
        <v>57</v>
      </c>
      <c r="K6" s="275" t="s">
        <v>38</v>
      </c>
      <c r="L6" s="276" t="s">
        <v>58</v>
      </c>
      <c r="M6" s="275" t="s">
        <v>38</v>
      </c>
      <c r="N6" s="276" t="s">
        <v>59</v>
      </c>
      <c r="O6" s="277" t="s">
        <v>38</v>
      </c>
      <c r="P6" s="303" t="s">
        <v>61</v>
      </c>
      <c r="Q6" s="304" t="s">
        <v>38</v>
      </c>
      <c r="R6" s="279"/>
      <c r="S6" s="262" t="s">
        <v>0</v>
      </c>
      <c r="T6" s="173" t="s">
        <v>60</v>
      </c>
      <c r="U6" s="174" t="s">
        <v>47</v>
      </c>
      <c r="V6" s="175" t="s">
        <v>55</v>
      </c>
      <c r="W6" s="176" t="s">
        <v>47</v>
      </c>
      <c r="X6" s="177" t="s">
        <v>56</v>
      </c>
      <c r="Y6" s="216" t="s">
        <v>47</v>
      </c>
      <c r="Z6" s="217" t="s">
        <v>57</v>
      </c>
      <c r="AA6" s="201" t="s">
        <v>47</v>
      </c>
      <c r="AB6" s="202" t="s">
        <v>58</v>
      </c>
      <c r="AC6" s="203" t="s">
        <v>47</v>
      </c>
      <c r="AD6" s="204" t="s">
        <v>59</v>
      </c>
      <c r="AE6" s="205" t="s">
        <v>47</v>
      </c>
      <c r="AF6" s="305" t="s">
        <v>61</v>
      </c>
      <c r="AG6" s="306" t="s">
        <v>38</v>
      </c>
    </row>
    <row r="7" spans="3:33" x14ac:dyDescent="0.25">
      <c r="C7" s="197" t="s">
        <v>1</v>
      </c>
      <c r="D7" s="212">
        <f>'Data Input'!G28</f>
        <v>10.405417150097657</v>
      </c>
      <c r="E7" s="223">
        <f>'Data Input'!I28</f>
        <v>-1.1716251409461141E-2</v>
      </c>
      <c r="F7" s="227">
        <f>'Data Input'!T28</f>
        <v>20.868060632626388</v>
      </c>
      <c r="G7" s="223">
        <f>'Data Input'!U28</f>
        <v>2.566470270154839E-2</v>
      </c>
      <c r="H7" s="227">
        <f>'Data Input'!AC28</f>
        <v>107.60390861546931</v>
      </c>
      <c r="I7" s="218">
        <f>'Data Input'!AD28</f>
        <v>-1.9993795465624988E-2</v>
      </c>
      <c r="J7" s="292">
        <f>'Data Input'!M28</f>
        <v>4759.5622078724482</v>
      </c>
      <c r="K7" s="223">
        <f>'Data Input'!N28</f>
        <v>-1.3761445388741219E-2</v>
      </c>
      <c r="L7" s="231">
        <f>'Data Input'!Y28</f>
        <v>2622.3104600107608</v>
      </c>
      <c r="M7" s="223">
        <f>'Data Input'!Z28</f>
        <v>-4.7887618802571079E-2</v>
      </c>
      <c r="N7" s="231">
        <f>'Data Input'!AG28</f>
        <v>657.05007093159702</v>
      </c>
      <c r="O7" s="218">
        <f>'Data Input'!AH28</f>
        <v>3.6980606865065636E-2</v>
      </c>
      <c r="P7" s="301">
        <f>AVERAGE('Data Input'!J5:L5)</f>
        <v>34922183</v>
      </c>
      <c r="Q7" s="302">
        <f>('Data Input'!L5-'Data Input'!J5)/'Data Input'!J5</f>
        <v>-4.7146240362008528E-3</v>
      </c>
      <c r="R7" s="300"/>
      <c r="S7" s="263" t="s">
        <v>1</v>
      </c>
      <c r="T7" s="212" t="e">
        <f>'Data Input'!#REF!</f>
        <v>#REF!</v>
      </c>
      <c r="U7" s="235" t="e">
        <f>'Data Input'!#REF!</f>
        <v>#REF!</v>
      </c>
      <c r="V7" s="241" t="e">
        <f>'Data Input'!#REF!</f>
        <v>#REF!</v>
      </c>
      <c r="W7" s="223" t="e">
        <f>'Data Input'!#REF!</f>
        <v>#REF!</v>
      </c>
      <c r="X7" s="241" t="e">
        <f>'Data Input'!#REF!</f>
        <v>#REF!</v>
      </c>
      <c r="Y7" s="245" t="e">
        <f>'Data Input'!#REF!</f>
        <v>#REF!</v>
      </c>
      <c r="Z7" s="251" t="e">
        <f>'Data Input'!#REF!</f>
        <v>#REF!</v>
      </c>
      <c r="AA7" s="223" t="e">
        <f>'Data Input'!#REF!</f>
        <v>#REF!</v>
      </c>
      <c r="AB7" s="257" t="e">
        <f>'Data Input'!#REF!</f>
        <v>#REF!</v>
      </c>
      <c r="AC7" s="223" t="e">
        <f>'Data Input'!#REF!</f>
        <v>#REF!</v>
      </c>
      <c r="AD7" s="257" t="e">
        <f>'Data Input'!#REF!</f>
        <v>#REF!</v>
      </c>
      <c r="AE7" s="207" t="e">
        <f>'Data Input'!#REF!</f>
        <v>#REF!</v>
      </c>
      <c r="AF7" s="283" t="e">
        <f>'Data Input'!#REF!</f>
        <v>#REF!</v>
      </c>
      <c r="AG7" s="284" t="e">
        <f>'Data Input'!#REF!</f>
        <v>#REF!</v>
      </c>
    </row>
    <row r="8" spans="3:33" x14ac:dyDescent="0.25">
      <c r="C8" s="198" t="s">
        <v>2</v>
      </c>
      <c r="D8" s="211">
        <f>'Data Input'!G29</f>
        <v>10.256710492362711</v>
      </c>
      <c r="E8" s="224">
        <f>'Data Input'!I29</f>
        <v>1.6127610630224717E-2</v>
      </c>
      <c r="F8" s="227">
        <f>'Data Input'!T29</f>
        <v>20.646656513622389</v>
      </c>
      <c r="G8" s="224">
        <f>'Data Input'!U29</f>
        <v>1.3279588565093528E-2</v>
      </c>
      <c r="H8" s="227">
        <f>'Data Input'!AC29</f>
        <v>121.98249590644886</v>
      </c>
      <c r="I8" s="218">
        <f>'Data Input'!AD29</f>
        <v>2.0067497621153823E-2</v>
      </c>
      <c r="J8" s="292">
        <f>'Data Input'!M29</f>
        <v>5019.9319072937842</v>
      </c>
      <c r="K8" s="224">
        <f>'Data Input'!N29</f>
        <v>-1.6737773166040134E-2</v>
      </c>
      <c r="L8" s="231">
        <f>'Data Input'!Y29</f>
        <v>2707.9272556749665</v>
      </c>
      <c r="M8" s="224">
        <f>'Data Input'!Z29</f>
        <v>-5.0675150168199692E-2</v>
      </c>
      <c r="N8" s="231">
        <f>'Data Input'!AG29</f>
        <v>546.07221974706658</v>
      </c>
      <c r="O8" s="218">
        <f>'Data Input'!AH29</f>
        <v>-1.7813215787503313E-2</v>
      </c>
      <c r="P8" s="280">
        <f>AVERAGE('Data Input'!J6:L6)</f>
        <v>15649839</v>
      </c>
      <c r="Q8" s="281">
        <f>('Data Input'!L6-'Data Input'!J6)/'Data Input'!J6</f>
        <v>-2.715395246753579E-2</v>
      </c>
      <c r="R8" s="300"/>
      <c r="S8" s="264" t="s">
        <v>2</v>
      </c>
      <c r="T8" s="211" t="e">
        <f>'Data Input'!#REF!</f>
        <v>#REF!</v>
      </c>
      <c r="U8" s="236" t="e">
        <f>'Data Input'!#REF!</f>
        <v>#REF!</v>
      </c>
      <c r="V8" s="242" t="e">
        <f>'Data Input'!#REF!</f>
        <v>#REF!</v>
      </c>
      <c r="W8" s="224" t="e">
        <f>'Data Input'!#REF!</f>
        <v>#REF!</v>
      </c>
      <c r="X8" s="242" t="e">
        <f>'Data Input'!#REF!</f>
        <v>#REF!</v>
      </c>
      <c r="Y8" s="246" t="e">
        <f>'Data Input'!#REF!</f>
        <v>#REF!</v>
      </c>
      <c r="Z8" s="252" t="e">
        <f>'Data Input'!#REF!</f>
        <v>#REF!</v>
      </c>
      <c r="AA8" s="224" t="e">
        <f>'Data Input'!#REF!</f>
        <v>#REF!</v>
      </c>
      <c r="AB8" s="258" t="e">
        <f>'Data Input'!#REF!</f>
        <v>#REF!</v>
      </c>
      <c r="AC8" s="224" t="e">
        <f>'Data Input'!#REF!</f>
        <v>#REF!</v>
      </c>
      <c r="AD8" s="258" t="e">
        <f>'Data Input'!#REF!</f>
        <v>#REF!</v>
      </c>
      <c r="AE8" s="206" t="e">
        <f>'Data Input'!#REF!</f>
        <v>#REF!</v>
      </c>
      <c r="AF8" s="283" t="e">
        <f>'Data Input'!#REF!</f>
        <v>#REF!</v>
      </c>
      <c r="AG8" s="284" t="e">
        <f>'Data Input'!#REF!</f>
        <v>#REF!</v>
      </c>
    </row>
    <row r="9" spans="3:33" x14ac:dyDescent="0.25">
      <c r="C9" s="198" t="s">
        <v>3</v>
      </c>
      <c r="D9" s="211">
        <f>'Data Input'!G30</f>
        <v>8.8317728021203905</v>
      </c>
      <c r="E9" s="224">
        <f>'Data Input'!I30</f>
        <v>-1.2583477707830759E-4</v>
      </c>
      <c r="F9" s="227">
        <f>'Data Input'!T30</f>
        <v>18.230084321222179</v>
      </c>
      <c r="G9" s="224">
        <f>'Data Input'!U30</f>
        <v>5.4346541812154035E-3</v>
      </c>
      <c r="H9" s="227">
        <f>'Data Input'!AC30</f>
        <v>121.89339305711087</v>
      </c>
      <c r="I9" s="218">
        <f>'Data Input'!AD30</f>
        <v>-8.9628025403143703E-3</v>
      </c>
      <c r="J9" s="292">
        <f>'Data Input'!M30</f>
        <v>5661.2925677792227</v>
      </c>
      <c r="K9" s="224">
        <f>'Data Input'!N30</f>
        <v>6.3696311574804711E-3</v>
      </c>
      <c r="L9" s="231">
        <f>'Data Input'!Y30</f>
        <v>3110.6856730857726</v>
      </c>
      <c r="M9" s="224">
        <f>'Data Input'!Z30</f>
        <v>-3.775261522176289E-3</v>
      </c>
      <c r="N9" s="231">
        <f>'Data Input'!AG30</f>
        <v>647.1006596745417</v>
      </c>
      <c r="O9" s="218">
        <f>'Data Input'!AH30</f>
        <v>2.9102894019791152E-2</v>
      </c>
      <c r="P9" s="280">
        <f>AVERAGE('Data Input'!J7:L7)</f>
        <v>32605767</v>
      </c>
      <c r="Q9" s="281">
        <f>('Data Input'!L7-'Data Input'!J7)/'Data Input'!J7</f>
        <v>-1.3148679433056584E-2</v>
      </c>
      <c r="R9" s="300"/>
      <c r="S9" s="264" t="s">
        <v>3</v>
      </c>
      <c r="T9" s="211" t="e">
        <f>'Data Input'!#REF!</f>
        <v>#REF!</v>
      </c>
      <c r="U9" s="236" t="e">
        <f>'Data Input'!#REF!</f>
        <v>#REF!</v>
      </c>
      <c r="V9" s="242" t="e">
        <f>'Data Input'!#REF!</f>
        <v>#REF!</v>
      </c>
      <c r="W9" s="224" t="e">
        <f>'Data Input'!#REF!</f>
        <v>#REF!</v>
      </c>
      <c r="X9" s="242" t="e">
        <f>'Data Input'!#REF!</f>
        <v>#REF!</v>
      </c>
      <c r="Y9" s="246" t="e">
        <f>'Data Input'!#REF!</f>
        <v>#REF!</v>
      </c>
      <c r="Z9" s="252" t="e">
        <f>'Data Input'!#REF!</f>
        <v>#REF!</v>
      </c>
      <c r="AA9" s="224" t="e">
        <f>'Data Input'!#REF!</f>
        <v>#REF!</v>
      </c>
      <c r="AB9" s="258" t="e">
        <f>'Data Input'!#REF!</f>
        <v>#REF!</v>
      </c>
      <c r="AC9" s="224" t="e">
        <f>'Data Input'!#REF!</f>
        <v>#REF!</v>
      </c>
      <c r="AD9" s="258" t="e">
        <f>'Data Input'!#REF!</f>
        <v>#REF!</v>
      </c>
      <c r="AE9" s="206" t="e">
        <f>'Data Input'!#REF!</f>
        <v>#REF!</v>
      </c>
      <c r="AF9" s="283" t="e">
        <f>'Data Input'!#REF!</f>
        <v>#REF!</v>
      </c>
      <c r="AG9" s="284" t="e">
        <f>'Data Input'!#REF!</f>
        <v>#REF!</v>
      </c>
    </row>
    <row r="10" spans="3:33" ht="15.75" thickBot="1" x14ac:dyDescent="0.3">
      <c r="C10" s="199" t="s">
        <v>4</v>
      </c>
      <c r="D10" s="211">
        <f>'Data Input'!G31</f>
        <v>9.5064459726386836</v>
      </c>
      <c r="E10" s="224">
        <f>'Data Input'!I31</f>
        <v>2.2412301015467099E-2</v>
      </c>
      <c r="F10" s="227">
        <f>'Data Input'!T31</f>
        <v>19.317805727827</v>
      </c>
      <c r="G10" s="224">
        <f>'Data Input'!U31</f>
        <v>-1.5118815901308378E-2</v>
      </c>
      <c r="H10" s="227">
        <f>'Data Input'!AC31</f>
        <v>97.246267151642101</v>
      </c>
      <c r="I10" s="218">
        <f>'Data Input'!AD31</f>
        <v>0.22956063757188097</v>
      </c>
      <c r="J10" s="292">
        <f>'Data Input'!M31</f>
        <v>5311.358502982328</v>
      </c>
      <c r="K10" s="224">
        <f>'Data Input'!N31</f>
        <v>-4.1585538374449725E-3</v>
      </c>
      <c r="L10" s="231">
        <f>'Data Input'!Y31</f>
        <v>2796.7738565584996</v>
      </c>
      <c r="M10" s="224">
        <f>'Data Input'!Z31</f>
        <v>1.1658841364773341E-2</v>
      </c>
      <c r="N10" s="231">
        <f>'Data Input'!AG31</f>
        <v>791.333514744073</v>
      </c>
      <c r="O10" s="218">
        <f>'Data Input'!AH31</f>
        <v>-5.7068827370539983E-2</v>
      </c>
      <c r="P10" s="282">
        <f>AVERAGE('Data Input'!J8:L8)</f>
        <v>42315977</v>
      </c>
      <c r="Q10" s="142">
        <f>('Data Input'!L8-'Data Input'!J8)/'Data Input'!J8</f>
        <v>2.3544543659517931E-2</v>
      </c>
      <c r="R10" s="300"/>
      <c r="S10" s="265" t="s">
        <v>4</v>
      </c>
      <c r="T10" s="211" t="e">
        <f>'Data Input'!#REF!</f>
        <v>#REF!</v>
      </c>
      <c r="U10" s="236" t="e">
        <f>'Data Input'!#REF!</f>
        <v>#REF!</v>
      </c>
      <c r="V10" s="242" t="e">
        <f>'Data Input'!#REF!</f>
        <v>#REF!</v>
      </c>
      <c r="W10" s="224" t="e">
        <f>'Data Input'!#REF!</f>
        <v>#REF!</v>
      </c>
      <c r="X10" s="242" t="e">
        <f>'Data Input'!#REF!</f>
        <v>#REF!</v>
      </c>
      <c r="Y10" s="246" t="e">
        <f>'Data Input'!#REF!</f>
        <v>#REF!</v>
      </c>
      <c r="Z10" s="252" t="e">
        <f>'Data Input'!#REF!</f>
        <v>#REF!</v>
      </c>
      <c r="AA10" s="224" t="e">
        <f>'Data Input'!#REF!</f>
        <v>#REF!</v>
      </c>
      <c r="AB10" s="258" t="e">
        <f>'Data Input'!#REF!</f>
        <v>#REF!</v>
      </c>
      <c r="AC10" s="224" t="e">
        <f>'Data Input'!#REF!</f>
        <v>#REF!</v>
      </c>
      <c r="AD10" s="258" t="e">
        <f>'Data Input'!#REF!</f>
        <v>#REF!</v>
      </c>
      <c r="AE10" s="206" t="e">
        <f>'Data Input'!#REF!</f>
        <v>#REF!</v>
      </c>
      <c r="AF10" s="283" t="e">
        <f>'Data Input'!#REF!</f>
        <v>#REF!</v>
      </c>
      <c r="AG10" s="284" t="e">
        <f>'Data Input'!#REF!</f>
        <v>#REF!</v>
      </c>
    </row>
    <row r="11" spans="3:33" x14ac:dyDescent="0.25">
      <c r="C11" s="197" t="s">
        <v>5</v>
      </c>
      <c r="D11" s="212">
        <f>'Data Input'!G32</f>
        <v>11.437622395965251</v>
      </c>
      <c r="E11" s="223">
        <f>'Data Input'!I32</f>
        <v>-3.4995328985627135E-2</v>
      </c>
      <c r="F11" s="228">
        <f>'Data Input'!T32</f>
        <v>19.756716736689068</v>
      </c>
      <c r="G11" s="223">
        <f>'Data Input'!U32</f>
        <v>-4.1358209903065303E-2</v>
      </c>
      <c r="H11" s="228">
        <f>'Data Input'!AC32</f>
        <v>98.379016739563269</v>
      </c>
      <c r="I11" s="219">
        <f>'Data Input'!AD32</f>
        <v>-7.1652755278307834E-2</v>
      </c>
      <c r="J11" s="293">
        <f>'Data Input'!M32</f>
        <v>5523.0317273352466</v>
      </c>
      <c r="K11" s="223">
        <f>'Data Input'!N32</f>
        <v>8.1023257559345974E-2</v>
      </c>
      <c r="L11" s="232">
        <f>'Data Input'!Y32</f>
        <v>3036.6210128525472</v>
      </c>
      <c r="M11" s="223">
        <f>'Data Input'!Z32</f>
        <v>7.2917420171247235E-2</v>
      </c>
      <c r="N11" s="232">
        <f>'Data Input'!AG32</f>
        <v>773.50313557851916</v>
      </c>
      <c r="O11" s="219">
        <f>'Data Input'!AH32</f>
        <v>9.352618438634254E-2</v>
      </c>
      <c r="P11" s="280">
        <f>AVERAGE('Data Input'!J9:L9)</f>
        <v>52976423.5</v>
      </c>
      <c r="Q11" s="281">
        <f>('Data Input'!L9-'Data Input'!J9)/'Data Input'!J9</f>
        <v>7.3007361766456114E-2</v>
      </c>
      <c r="R11" s="300"/>
      <c r="S11" s="263" t="s">
        <v>5</v>
      </c>
      <c r="T11" s="212" t="e">
        <f>'Data Input'!#REF!</f>
        <v>#REF!</v>
      </c>
      <c r="U11" s="235" t="e">
        <f>'Data Input'!#REF!</f>
        <v>#REF!</v>
      </c>
      <c r="V11" s="241" t="e">
        <f>'Data Input'!#REF!</f>
        <v>#REF!</v>
      </c>
      <c r="W11" s="223" t="e">
        <f>'Data Input'!#REF!</f>
        <v>#REF!</v>
      </c>
      <c r="X11" s="241" t="e">
        <f>'Data Input'!#REF!</f>
        <v>#REF!</v>
      </c>
      <c r="Y11" s="245" t="e">
        <f>'Data Input'!#REF!</f>
        <v>#REF!</v>
      </c>
      <c r="Z11" s="251" t="e">
        <f>'Data Input'!#REF!</f>
        <v>#REF!</v>
      </c>
      <c r="AA11" s="223" t="e">
        <f>'Data Input'!#REF!</f>
        <v>#REF!</v>
      </c>
      <c r="AB11" s="257" t="e">
        <f>'Data Input'!#REF!</f>
        <v>#REF!</v>
      </c>
      <c r="AC11" s="223" t="e">
        <f>'Data Input'!#REF!</f>
        <v>#REF!</v>
      </c>
      <c r="AD11" s="257" t="e">
        <f>'Data Input'!#REF!</f>
        <v>#REF!</v>
      </c>
      <c r="AE11" s="207" t="e">
        <f>'Data Input'!#REF!</f>
        <v>#REF!</v>
      </c>
      <c r="AF11" s="307" t="e">
        <f>'Data Input'!#REF!</f>
        <v>#REF!</v>
      </c>
      <c r="AG11" s="308" t="e">
        <f>'Data Input'!#REF!</f>
        <v>#REF!</v>
      </c>
    </row>
    <row r="12" spans="3:33" x14ac:dyDescent="0.25">
      <c r="C12" s="198" t="s">
        <v>6</v>
      </c>
      <c r="D12" s="211">
        <f>'Data Input'!G33</f>
        <v>9.0167765610937209</v>
      </c>
      <c r="E12" s="224">
        <f>'Data Input'!I33</f>
        <v>2.1340318945336698E-2</v>
      </c>
      <c r="F12" s="227">
        <f>'Data Input'!T33</f>
        <v>18.692764857881137</v>
      </c>
      <c r="G12" s="224">
        <f>'Data Input'!U33</f>
        <v>3.6125672870562446E-2</v>
      </c>
      <c r="H12" s="227">
        <f>'Data Input'!AC33</f>
        <v>109.62</v>
      </c>
      <c r="I12" s="218">
        <f>'Data Input'!AD33</f>
        <v>-9.9243570347958953E-3</v>
      </c>
      <c r="J12" s="292">
        <f>'Data Input'!M33</f>
        <v>5834.7598586025342</v>
      </c>
      <c r="K12" s="224">
        <f>'Data Input'!N33</f>
        <v>3.3302688731578572E-2</v>
      </c>
      <c r="L12" s="231">
        <f>'Data Input'!Y33</f>
        <v>3142.4496276383611</v>
      </c>
      <c r="M12" s="224">
        <f>'Data Input'!Z33</f>
        <v>-1.4358041191545597E-2</v>
      </c>
      <c r="N12" s="231">
        <f>'Data Input'!AG33</f>
        <v>800.89729774164073</v>
      </c>
      <c r="O12" s="218">
        <f>'Data Input'!AH33</f>
        <v>5.859374445039435E-2</v>
      </c>
      <c r="P12" s="280">
        <f>AVERAGE('Data Input'!J10:L10)</f>
        <v>19186624</v>
      </c>
      <c r="Q12" s="281">
        <f>('Data Input'!L10-'Data Input'!J10)/'Data Input'!J10</f>
        <v>2.3047823923591886E-2</v>
      </c>
      <c r="R12" s="300"/>
      <c r="S12" s="264" t="s">
        <v>6</v>
      </c>
      <c r="T12" s="211" t="e">
        <f>'Data Input'!#REF!</f>
        <v>#REF!</v>
      </c>
      <c r="U12" s="236" t="e">
        <f>'Data Input'!#REF!</f>
        <v>#REF!</v>
      </c>
      <c r="V12" s="242" t="e">
        <f>'Data Input'!#REF!</f>
        <v>#REF!</v>
      </c>
      <c r="W12" s="224" t="e">
        <f>'Data Input'!#REF!</f>
        <v>#REF!</v>
      </c>
      <c r="X12" s="242" t="e">
        <f>'Data Input'!#REF!</f>
        <v>#REF!</v>
      </c>
      <c r="Y12" s="246" t="e">
        <f>'Data Input'!#REF!</f>
        <v>#REF!</v>
      </c>
      <c r="Z12" s="252" t="e">
        <f>'Data Input'!#REF!</f>
        <v>#REF!</v>
      </c>
      <c r="AA12" s="224" t="e">
        <f>'Data Input'!#REF!</f>
        <v>#REF!</v>
      </c>
      <c r="AB12" s="258" t="e">
        <f>'Data Input'!#REF!</f>
        <v>#REF!</v>
      </c>
      <c r="AC12" s="224" t="e">
        <f>'Data Input'!#REF!</f>
        <v>#REF!</v>
      </c>
      <c r="AD12" s="258" t="e">
        <f>'Data Input'!#REF!</f>
        <v>#REF!</v>
      </c>
      <c r="AE12" s="206" t="e">
        <f>'Data Input'!#REF!</f>
        <v>#REF!</v>
      </c>
      <c r="AF12" s="283" t="e">
        <f>'Data Input'!#REF!</f>
        <v>#REF!</v>
      </c>
      <c r="AG12" s="284" t="e">
        <f>'Data Input'!#REF!</f>
        <v>#REF!</v>
      </c>
    </row>
    <row r="13" spans="3:33" x14ac:dyDescent="0.25">
      <c r="C13" s="198" t="s">
        <v>7</v>
      </c>
      <c r="D13" s="211">
        <f>'Data Input'!G34</f>
        <v>8.5227252318119398</v>
      </c>
      <c r="E13" s="224">
        <f>'Data Input'!I34</f>
        <v>5.9598152828085275E-2</v>
      </c>
      <c r="F13" s="227">
        <f>'Data Input'!T34</f>
        <v>15.713830912227973</v>
      </c>
      <c r="G13" s="224">
        <f>'Data Input'!U34</f>
        <v>0.12638222556957276</v>
      </c>
      <c r="H13" s="227">
        <f>'Data Input'!AC34</f>
        <v>81.113928757343643</v>
      </c>
      <c r="I13" s="218">
        <f>'Data Input'!AD34</f>
        <v>-4.9814053280886866E-2</v>
      </c>
      <c r="J13" s="292">
        <f>'Data Input'!M34</f>
        <v>6738.9117600354684</v>
      </c>
      <c r="K13" s="224">
        <f>'Data Input'!N34</f>
        <v>-6.9449875509042358E-2</v>
      </c>
      <c r="L13" s="231">
        <f>'Data Input'!Y34</f>
        <v>3812.8941285779561</v>
      </c>
      <c r="M13" s="224">
        <f>'Data Input'!Z34</f>
        <v>-0.1243716053519138</v>
      </c>
      <c r="N13" s="231">
        <f>'Data Input'!AG34</f>
        <v>1008.5862268764618</v>
      </c>
      <c r="O13" s="218">
        <f>'Data Input'!AH34</f>
        <v>4.3016613918998907E-2</v>
      </c>
      <c r="P13" s="280">
        <f>AVERAGE('Data Input'!J11:L11)</f>
        <v>6336526</v>
      </c>
      <c r="Q13" s="281">
        <f>('Data Input'!L11-'Data Input'!J11)/'Data Input'!J11</f>
        <v>-6.8855907344473666E-2</v>
      </c>
      <c r="R13" s="300"/>
      <c r="S13" s="264" t="s">
        <v>7</v>
      </c>
      <c r="T13" s="211" t="e">
        <f>'Data Input'!#REF!</f>
        <v>#REF!</v>
      </c>
      <c r="U13" s="236" t="e">
        <f>'Data Input'!#REF!</f>
        <v>#REF!</v>
      </c>
      <c r="V13" s="242" t="e">
        <f>'Data Input'!#REF!</f>
        <v>#REF!</v>
      </c>
      <c r="W13" s="224" t="e">
        <f>'Data Input'!#REF!</f>
        <v>#REF!</v>
      </c>
      <c r="X13" s="242" t="e">
        <f>'Data Input'!#REF!</f>
        <v>#REF!</v>
      </c>
      <c r="Y13" s="246" t="e">
        <f>'Data Input'!#REF!</f>
        <v>#REF!</v>
      </c>
      <c r="Z13" s="252" t="e">
        <f>'Data Input'!#REF!</f>
        <v>#REF!</v>
      </c>
      <c r="AA13" s="224" t="e">
        <f>'Data Input'!#REF!</f>
        <v>#REF!</v>
      </c>
      <c r="AB13" s="258" t="e">
        <f>'Data Input'!#REF!</f>
        <v>#REF!</v>
      </c>
      <c r="AC13" s="224" t="e">
        <f>'Data Input'!#REF!</f>
        <v>#REF!</v>
      </c>
      <c r="AD13" s="258" t="e">
        <f>'Data Input'!#REF!</f>
        <v>#REF!</v>
      </c>
      <c r="AE13" s="206" t="e">
        <f>'Data Input'!#REF!</f>
        <v>#REF!</v>
      </c>
      <c r="AF13" s="283" t="e">
        <f>'Data Input'!#REF!</f>
        <v>#REF!</v>
      </c>
      <c r="AG13" s="284" t="e">
        <f>'Data Input'!#REF!</f>
        <v>#REF!</v>
      </c>
    </row>
    <row r="14" spans="3:33" x14ac:dyDescent="0.25">
      <c r="C14" s="198" t="s">
        <v>8</v>
      </c>
      <c r="D14" s="211">
        <f>'Data Input'!G35</f>
        <v>9.0219650646460448</v>
      </c>
      <c r="E14" s="224">
        <f>'Data Input'!I35</f>
        <v>1.1903756842834583E-2</v>
      </c>
      <c r="F14" s="227">
        <f>'Data Input'!T35</f>
        <v>19.315133935737634</v>
      </c>
      <c r="G14" s="224">
        <f>'Data Input'!U35</f>
        <v>3.5630635326151315E-2</v>
      </c>
      <c r="H14" s="227">
        <f>'Data Input'!AC35</f>
        <v>95.825693882509128</v>
      </c>
      <c r="I14" s="218">
        <f>'Data Input'!AD35</f>
        <v>1.3605670481000494E-3</v>
      </c>
      <c r="J14" s="292">
        <f>'Data Input'!M35</f>
        <v>5790.7466194927492</v>
      </c>
      <c r="K14" s="224">
        <f>'Data Input'!N35</f>
        <v>-4.9922934644202046E-3</v>
      </c>
      <c r="L14" s="231">
        <f>'Data Input'!Y35</f>
        <v>3003.6493565949913</v>
      </c>
      <c r="M14" s="224">
        <f>'Data Input'!Z35</f>
        <v>-2.9764435635700838E-2</v>
      </c>
      <c r="N14" s="231">
        <f>'Data Input'!AG35</f>
        <v>706.16733369646602</v>
      </c>
      <c r="O14" s="218">
        <f>'Data Input'!AH35</f>
        <v>8.3005730551908463E-2</v>
      </c>
      <c r="P14" s="280">
        <f>AVERAGE('Data Input'!J12:L12)</f>
        <v>28369155.5</v>
      </c>
      <c r="Q14" s="281">
        <f>('Data Input'!L12-'Data Input'!J12)/'Data Input'!J12</f>
        <v>3.2059663844688944E-3</v>
      </c>
      <c r="R14" s="300"/>
      <c r="S14" s="264" t="s">
        <v>8</v>
      </c>
      <c r="T14" s="211" t="e">
        <f>'Data Input'!#REF!</f>
        <v>#REF!</v>
      </c>
      <c r="U14" s="236" t="e">
        <f>'Data Input'!#REF!</f>
        <v>#REF!</v>
      </c>
      <c r="V14" s="242" t="e">
        <f>'Data Input'!#REF!</f>
        <v>#REF!</v>
      </c>
      <c r="W14" s="224" t="e">
        <f>'Data Input'!#REF!</f>
        <v>#REF!</v>
      </c>
      <c r="X14" s="242" t="e">
        <f>'Data Input'!#REF!</f>
        <v>#REF!</v>
      </c>
      <c r="Y14" s="246" t="e">
        <f>'Data Input'!#REF!</f>
        <v>#REF!</v>
      </c>
      <c r="Z14" s="252" t="e">
        <f>'Data Input'!#REF!</f>
        <v>#REF!</v>
      </c>
      <c r="AA14" s="224" t="e">
        <f>'Data Input'!#REF!</f>
        <v>#REF!</v>
      </c>
      <c r="AB14" s="258" t="e">
        <f>'Data Input'!#REF!</f>
        <v>#REF!</v>
      </c>
      <c r="AC14" s="224" t="e">
        <f>'Data Input'!#REF!</f>
        <v>#REF!</v>
      </c>
      <c r="AD14" s="258" t="e">
        <f>'Data Input'!#REF!</f>
        <v>#REF!</v>
      </c>
      <c r="AE14" s="206" t="e">
        <f>'Data Input'!#REF!</f>
        <v>#REF!</v>
      </c>
      <c r="AF14" s="283" t="e">
        <f>'Data Input'!#REF!</f>
        <v>#REF!</v>
      </c>
      <c r="AG14" s="284" t="e">
        <f>'Data Input'!#REF!</f>
        <v>#REF!</v>
      </c>
    </row>
    <row r="15" spans="3:33" ht="15.75" thickBot="1" x14ac:dyDescent="0.3">
      <c r="C15" s="199" t="s">
        <v>9</v>
      </c>
      <c r="D15" s="213">
        <f>'Data Input'!G36</f>
        <v>9.3659245674114224</v>
      </c>
      <c r="E15" s="225">
        <f>'Data Input'!I36</f>
        <v>9.3623938746963745E-2</v>
      </c>
      <c r="F15" s="229">
        <f>'Data Input'!T36</f>
        <v>20.861345745345496</v>
      </c>
      <c r="G15" s="225">
        <f>'Data Input'!U36</f>
        <v>0.10179363305899565</v>
      </c>
      <c r="H15" s="229">
        <f>'Data Input'!AC36</f>
        <v>104.07773288788749</v>
      </c>
      <c r="I15" s="220">
        <f>'Data Input'!AD36</f>
        <v>0.11801224559170555</v>
      </c>
      <c r="J15" s="294">
        <f>'Data Input'!M36</f>
        <v>5206.0630861294003</v>
      </c>
      <c r="K15" s="225">
        <f>'Data Input'!N36</f>
        <v>-8.7396123889157587E-2</v>
      </c>
      <c r="L15" s="233">
        <f>'Data Input'!Y36</f>
        <v>2454.0430362085726</v>
      </c>
      <c r="M15" s="225">
        <f>'Data Input'!Z36</f>
        <v>-0.12457368791177727</v>
      </c>
      <c r="N15" s="233">
        <f>'Data Input'!AG36</f>
        <v>757.1719848205687</v>
      </c>
      <c r="O15" s="220">
        <f>'Data Input'!AH36</f>
        <v>-0.16036796765952649</v>
      </c>
      <c r="P15" s="280">
        <f>AVERAGE('Data Input'!J13:L13)</f>
        <v>6143203</v>
      </c>
      <c r="Q15" s="281">
        <f>('Data Input'!L13-'Data Input'!J13)/'Data Input'!J13</f>
        <v>-0.11768939684096028</v>
      </c>
      <c r="R15" s="300"/>
      <c r="S15" s="265" t="s">
        <v>9</v>
      </c>
      <c r="T15" s="213" t="e">
        <f>'Data Input'!#REF!</f>
        <v>#REF!</v>
      </c>
      <c r="U15" s="237" t="e">
        <f>'Data Input'!#REF!</f>
        <v>#REF!</v>
      </c>
      <c r="V15" s="243" t="e">
        <f>'Data Input'!#REF!</f>
        <v>#REF!</v>
      </c>
      <c r="W15" s="225" t="e">
        <f>'Data Input'!#REF!</f>
        <v>#REF!</v>
      </c>
      <c r="X15" s="243" t="e">
        <f>'Data Input'!#REF!</f>
        <v>#REF!</v>
      </c>
      <c r="Y15" s="247" t="e">
        <f>'Data Input'!#REF!</f>
        <v>#REF!</v>
      </c>
      <c r="Z15" s="253" t="e">
        <f>'Data Input'!#REF!</f>
        <v>#REF!</v>
      </c>
      <c r="AA15" s="225" t="e">
        <f>'Data Input'!#REF!</f>
        <v>#REF!</v>
      </c>
      <c r="AB15" s="259" t="e">
        <f>'Data Input'!#REF!</f>
        <v>#REF!</v>
      </c>
      <c r="AC15" s="225" t="e">
        <f>'Data Input'!#REF!</f>
        <v>#REF!</v>
      </c>
      <c r="AD15" s="259" t="e">
        <f>'Data Input'!#REF!</f>
        <v>#REF!</v>
      </c>
      <c r="AE15" s="208" t="e">
        <f>'Data Input'!#REF!</f>
        <v>#REF!</v>
      </c>
      <c r="AF15" s="285" t="e">
        <f>'Data Input'!#REF!</f>
        <v>#REF!</v>
      </c>
      <c r="AG15" s="286" t="e">
        <f>'Data Input'!#REF!</f>
        <v>#REF!</v>
      </c>
    </row>
    <row r="16" spans="3:33" x14ac:dyDescent="0.25">
      <c r="C16" s="197" t="s">
        <v>10</v>
      </c>
      <c r="D16" s="211">
        <f>'Data Input'!G37</f>
        <v>6.813351549113138</v>
      </c>
      <c r="E16" s="224">
        <f>'Data Input'!I37</f>
        <v>-4.7476409773188823E-2</v>
      </c>
      <c r="F16" s="227">
        <f>'Data Input'!T37</f>
        <v>12.631130573248408</v>
      </c>
      <c r="G16" s="224">
        <f>'Data Input'!U37</f>
        <v>2.5030953626999274E-2</v>
      </c>
      <c r="H16" s="227">
        <f>'Data Input'!AC37</f>
        <v>81.865454545454554</v>
      </c>
      <c r="I16" s="218">
        <f>'Data Input'!AD37</f>
        <v>-0.19535070140280569</v>
      </c>
      <c r="J16" s="292">
        <f>'Data Input'!M37</f>
        <v>7978.948089045196</v>
      </c>
      <c r="K16" s="224">
        <f>'Data Input'!N37</f>
        <v>4.0373512794975641E-2</v>
      </c>
      <c r="L16" s="231">
        <f>'Data Input'!Y37</f>
        <v>4859.2320066512784</v>
      </c>
      <c r="M16" s="224">
        <f>'Data Input'!Z37</f>
        <v>3.8874748878128432E-2</v>
      </c>
      <c r="N16" s="231">
        <f>'Data Input'!AG37</f>
        <v>942.26095027273118</v>
      </c>
      <c r="O16" s="218">
        <f>'Data Input'!AH37</f>
        <v>0.18121019927396109</v>
      </c>
      <c r="P16" s="301">
        <f>AVERAGE('Data Input'!J14:L14)</f>
        <v>7986587</v>
      </c>
      <c r="Q16" s="302">
        <f>('Data Input'!L14-'Data Input'!J14)/'Data Input'!J14</f>
        <v>4.64197716869705E-2</v>
      </c>
      <c r="R16" s="300"/>
      <c r="S16" s="263" t="s">
        <v>10</v>
      </c>
      <c r="T16" s="211" t="e">
        <f>'Data Input'!#REF!</f>
        <v>#REF!</v>
      </c>
      <c r="U16" s="236" t="e">
        <f>'Data Input'!#REF!</f>
        <v>#REF!</v>
      </c>
      <c r="V16" s="242" t="e">
        <f>'Data Input'!#REF!</f>
        <v>#REF!</v>
      </c>
      <c r="W16" s="224" t="e">
        <f>'Data Input'!#REF!</f>
        <v>#REF!</v>
      </c>
      <c r="X16" s="242" t="e">
        <f>'Data Input'!#REF!</f>
        <v>#REF!</v>
      </c>
      <c r="Y16" s="246" t="e">
        <f>'Data Input'!#REF!</f>
        <v>#REF!</v>
      </c>
      <c r="Z16" s="252" t="e">
        <f>'Data Input'!#REF!</f>
        <v>#REF!</v>
      </c>
      <c r="AA16" s="224" t="e">
        <f>'Data Input'!#REF!</f>
        <v>#REF!</v>
      </c>
      <c r="AB16" s="258" t="e">
        <f>'Data Input'!#REF!</f>
        <v>#REF!</v>
      </c>
      <c r="AC16" s="224" t="e">
        <f>'Data Input'!#REF!</f>
        <v>#REF!</v>
      </c>
      <c r="AD16" s="258" t="e">
        <f>'Data Input'!#REF!</f>
        <v>#REF!</v>
      </c>
      <c r="AE16" s="206" t="e">
        <f>'Data Input'!#REF!</f>
        <v>#REF!</v>
      </c>
      <c r="AF16" s="283" t="e">
        <f>'Data Input'!#REF!</f>
        <v>#REF!</v>
      </c>
      <c r="AG16" s="284" t="e">
        <f>'Data Input'!#REF!</f>
        <v>#REF!</v>
      </c>
    </row>
    <row r="17" spans="2:36" x14ac:dyDescent="0.25">
      <c r="C17" s="198" t="s">
        <v>11</v>
      </c>
      <c r="D17" s="211">
        <f>'Data Input'!G38</f>
        <v>6.668676860662508</v>
      </c>
      <c r="E17" s="224">
        <f>'Data Input'!I38</f>
        <v>-9.5259171673271151E-2</v>
      </c>
      <c r="F17" s="227">
        <f>'Data Input'!T38</f>
        <v>13.538081153526203</v>
      </c>
      <c r="G17" s="224">
        <f>'Data Input'!U38</f>
        <v>-3.1337365591397937E-2</v>
      </c>
      <c r="H17" s="227">
        <f>'Data Input'!AC38</f>
        <v>81.300000000000011</v>
      </c>
      <c r="I17" s="218">
        <f>'Data Input'!AD38</f>
        <v>3.2500000000000105E-2</v>
      </c>
      <c r="J17" s="292">
        <f>'Data Input'!M38</f>
        <v>6749.5719355326873</v>
      </c>
      <c r="K17" s="224">
        <f>'Data Input'!N38</f>
        <v>1.9421037066947713E-2</v>
      </c>
      <c r="L17" s="231">
        <f>'Data Input'!Y38</f>
        <v>3300.0182934826471</v>
      </c>
      <c r="M17" s="224">
        <f>'Data Input'!Z38</f>
        <v>-1.5873200881490176E-2</v>
      </c>
      <c r="N17" s="231">
        <f>'Data Input'!AG38</f>
        <v>1080.8971473970944</v>
      </c>
      <c r="O17" s="218">
        <f>'Data Input'!AH38</f>
        <v>0.25786160208454861</v>
      </c>
      <c r="P17" s="280">
        <f>AVERAGE('Data Input'!J15:L15)</f>
        <v>3292947.5</v>
      </c>
      <c r="Q17" s="281">
        <f>('Data Input'!L15-'Data Input'!J15)/'Data Input'!J15</f>
        <v>5.2552220771623588E-2</v>
      </c>
      <c r="R17" s="300"/>
      <c r="S17" s="264" t="s">
        <v>11</v>
      </c>
      <c r="T17" s="211" t="e">
        <f>'Data Input'!#REF!</f>
        <v>#REF!</v>
      </c>
      <c r="U17" s="236" t="e">
        <f>'Data Input'!#REF!</f>
        <v>#REF!</v>
      </c>
      <c r="V17" s="242" t="e">
        <f>'Data Input'!#REF!</f>
        <v>#REF!</v>
      </c>
      <c r="W17" s="224" t="e">
        <f>'Data Input'!#REF!</f>
        <v>#REF!</v>
      </c>
      <c r="X17" s="242" t="e">
        <f>'Data Input'!#REF!</f>
        <v>#REF!</v>
      </c>
      <c r="Y17" s="246" t="e">
        <f>'Data Input'!#REF!</f>
        <v>#REF!</v>
      </c>
      <c r="Z17" s="252" t="e">
        <f>'Data Input'!#REF!</f>
        <v>#REF!</v>
      </c>
      <c r="AA17" s="224" t="e">
        <f>'Data Input'!#REF!</f>
        <v>#REF!</v>
      </c>
      <c r="AB17" s="258" t="e">
        <f>'Data Input'!#REF!</f>
        <v>#REF!</v>
      </c>
      <c r="AC17" s="224" t="e">
        <f>'Data Input'!#REF!</f>
        <v>#REF!</v>
      </c>
      <c r="AD17" s="258" t="e">
        <f>'Data Input'!#REF!</f>
        <v>#REF!</v>
      </c>
      <c r="AE17" s="206" t="e">
        <f>'Data Input'!#REF!</f>
        <v>#REF!</v>
      </c>
      <c r="AF17" s="283" t="e">
        <f>'Data Input'!#REF!</f>
        <v>#REF!</v>
      </c>
      <c r="AG17" s="284" t="e">
        <f>'Data Input'!#REF!</f>
        <v>#REF!</v>
      </c>
    </row>
    <row r="18" spans="2:36" x14ac:dyDescent="0.25">
      <c r="C18" s="198" t="s">
        <v>12</v>
      </c>
      <c r="D18" s="211">
        <f>'Data Input'!G39</f>
        <v>6.1253283302063792</v>
      </c>
      <c r="E18" s="224">
        <f>'Data Input'!I39</f>
        <v>-6.7250769595074561E-2</v>
      </c>
      <c r="F18" s="227">
        <f>'Data Input'!T39</f>
        <v>13.246488764044944</v>
      </c>
      <c r="G18" s="224">
        <f>'Data Input'!U39</f>
        <v>5.7706992473001012E-2</v>
      </c>
      <c r="H18" s="227">
        <f>'Data Input'!AC39</f>
        <v>76.5</v>
      </c>
      <c r="I18" s="218">
        <f>'Data Input'!AD39</f>
        <v>-1.9417475728155338E-2</v>
      </c>
      <c r="J18" s="292">
        <f>'Data Input'!M39</f>
        <v>7701.3402944663394</v>
      </c>
      <c r="K18" s="224">
        <f>'Data Input'!N39</f>
        <v>9.3824531470341789E-3</v>
      </c>
      <c r="L18" s="231">
        <f>'Data Input'!Y39</f>
        <v>4483.4192460508184</v>
      </c>
      <c r="M18" s="224">
        <f>'Data Input'!Z39</f>
        <v>2.2409870516575111E-2</v>
      </c>
      <c r="N18" s="231">
        <f>'Data Input'!AG39</f>
        <v>1053.6231295459643</v>
      </c>
      <c r="O18" s="218">
        <f>'Data Input'!AH39</f>
        <v>2.7535883951965903E-2</v>
      </c>
      <c r="P18" s="280">
        <f>AVERAGE('Data Input'!J16:L16)</f>
        <v>4713004.5</v>
      </c>
      <c r="Q18" s="281">
        <f>('Data Input'!L16-'Data Input'!J16)/'Data Input'!J16</f>
        <v>-1.0217206137374254E-2</v>
      </c>
      <c r="R18" s="300"/>
      <c r="S18" s="264" t="s">
        <v>12</v>
      </c>
      <c r="T18" s="211" t="e">
        <f>'Data Input'!#REF!</f>
        <v>#REF!</v>
      </c>
      <c r="U18" s="236" t="e">
        <f>'Data Input'!#REF!</f>
        <v>#REF!</v>
      </c>
      <c r="V18" s="242" t="e">
        <f>'Data Input'!#REF!</f>
        <v>#REF!</v>
      </c>
      <c r="W18" s="224" t="e">
        <f>'Data Input'!#REF!</f>
        <v>#REF!</v>
      </c>
      <c r="X18" s="242" t="e">
        <f>'Data Input'!#REF!</f>
        <v>#REF!</v>
      </c>
      <c r="Y18" s="246" t="e">
        <f>'Data Input'!#REF!</f>
        <v>#REF!</v>
      </c>
      <c r="Z18" s="252" t="e">
        <f>'Data Input'!#REF!</f>
        <v>#REF!</v>
      </c>
      <c r="AA18" s="224" t="e">
        <f>'Data Input'!#REF!</f>
        <v>#REF!</v>
      </c>
      <c r="AB18" s="258" t="e">
        <f>'Data Input'!#REF!</f>
        <v>#REF!</v>
      </c>
      <c r="AC18" s="224" t="e">
        <f>'Data Input'!#REF!</f>
        <v>#REF!</v>
      </c>
      <c r="AD18" s="258" t="e">
        <f>'Data Input'!#REF!</f>
        <v>#REF!</v>
      </c>
      <c r="AE18" s="206" t="e">
        <f>'Data Input'!#REF!</f>
        <v>#REF!</v>
      </c>
      <c r="AF18" s="283" t="e">
        <f>'Data Input'!#REF!</f>
        <v>#REF!</v>
      </c>
      <c r="AG18" s="284" t="e">
        <f>'Data Input'!#REF!</f>
        <v>#REF!</v>
      </c>
    </row>
    <row r="19" spans="2:36" ht="15.75" thickBot="1" x14ac:dyDescent="0.3">
      <c r="C19" s="199" t="s">
        <v>13</v>
      </c>
      <c r="D19" s="211">
        <f>'Data Input'!G40</f>
        <v>7.5704834991694225</v>
      </c>
      <c r="E19" s="224">
        <f>'Data Input'!I40</f>
        <v>9.0986708251605042E-2</v>
      </c>
      <c r="F19" s="227">
        <f>'Data Input'!T40</f>
        <v>14.871106278880131</v>
      </c>
      <c r="G19" s="224">
        <f>'Data Input'!U40</f>
        <v>0.13089776046738066</v>
      </c>
      <c r="H19" s="227">
        <f>'Data Input'!AC40</f>
        <v>94.974999999999994</v>
      </c>
      <c r="I19" s="218">
        <f>'Data Input'!AD40</f>
        <v>-7.6455696202531759E-2</v>
      </c>
      <c r="J19" s="292">
        <f>'Data Input'!M40</f>
        <v>7835.3831513558871</v>
      </c>
      <c r="K19" s="224">
        <f>'Data Input'!N40</f>
        <v>-0.12066723515516151</v>
      </c>
      <c r="L19" s="231">
        <f>'Data Input'!Y40</f>
        <v>4184.0500777259604</v>
      </c>
      <c r="M19" s="224">
        <f>'Data Input'!Z40</f>
        <v>-8.6959291940150757E-2</v>
      </c>
      <c r="N19" s="231">
        <f>'Data Input'!AG40</f>
        <v>1044.9120981074345</v>
      </c>
      <c r="O19" s="218">
        <f>'Data Input'!AH40</f>
        <v>-0.25931345641460035</v>
      </c>
      <c r="P19" s="282">
        <f>AVERAGE('Data Input'!J17:L17)</f>
        <v>3151435</v>
      </c>
      <c r="Q19" s="142">
        <f>('Data Input'!L17-'Data Input'!J17)/'Data Input'!J17</f>
        <v>-8.6384388120704481E-2</v>
      </c>
      <c r="R19" s="300"/>
      <c r="S19" s="265" t="s">
        <v>13</v>
      </c>
      <c r="T19" s="211" t="e">
        <f>'Data Input'!#REF!</f>
        <v>#REF!</v>
      </c>
      <c r="U19" s="236" t="e">
        <f>'Data Input'!#REF!</f>
        <v>#REF!</v>
      </c>
      <c r="V19" s="242" t="e">
        <f>'Data Input'!#REF!</f>
        <v>#REF!</v>
      </c>
      <c r="W19" s="224" t="e">
        <f>'Data Input'!#REF!</f>
        <v>#REF!</v>
      </c>
      <c r="X19" s="242" t="e">
        <f>'Data Input'!#REF!</f>
        <v>#REF!</v>
      </c>
      <c r="Y19" s="246" t="e">
        <f>'Data Input'!#REF!</f>
        <v>#REF!</v>
      </c>
      <c r="Z19" s="252" t="e">
        <f>'Data Input'!#REF!</f>
        <v>#REF!</v>
      </c>
      <c r="AA19" s="224" t="e">
        <f>'Data Input'!#REF!</f>
        <v>#REF!</v>
      </c>
      <c r="AB19" s="258" t="e">
        <f>'Data Input'!#REF!</f>
        <v>#REF!</v>
      </c>
      <c r="AC19" s="224" t="e">
        <f>'Data Input'!#REF!</f>
        <v>#REF!</v>
      </c>
      <c r="AD19" s="258" t="e">
        <f>'Data Input'!#REF!</f>
        <v>#REF!</v>
      </c>
      <c r="AE19" s="206" t="e">
        <f>'Data Input'!#REF!</f>
        <v>#REF!</v>
      </c>
      <c r="AF19" s="283" t="e">
        <f>'Data Input'!#REF!</f>
        <v>#REF!</v>
      </c>
      <c r="AG19" s="284" t="e">
        <f>'Data Input'!#REF!</f>
        <v>#REF!</v>
      </c>
    </row>
    <row r="20" spans="2:36" x14ac:dyDescent="0.25">
      <c r="C20" s="197" t="s">
        <v>14</v>
      </c>
      <c r="D20" s="212">
        <f>'Data Input'!G41</f>
        <v>3.3631407851962991</v>
      </c>
      <c r="E20" s="223">
        <f>'Data Input'!I41</f>
        <v>-9.7170345217883439E-2</v>
      </c>
      <c r="F20" s="228">
        <f>'Data Input'!T41</f>
        <v>11.633333333333333</v>
      </c>
      <c r="G20" s="223">
        <f>'Data Input'!U41</f>
        <v>-0.16315789473684209</v>
      </c>
      <c r="H20" s="228">
        <f>'Data Input'!AC41</f>
        <v>75.099999999999994</v>
      </c>
      <c r="I20" s="219">
        <f>'Data Input'!AD41</f>
        <v>-2.3684210526315752E-2</v>
      </c>
      <c r="J20" s="293">
        <f>'Data Input'!M41</f>
        <v>12712.548499787204</v>
      </c>
      <c r="K20" s="223">
        <f>'Data Input'!N41</f>
        <v>0.20355383076576697</v>
      </c>
      <c r="L20" s="232">
        <f>'Data Input'!Y41</f>
        <v>4315.2373031635689</v>
      </c>
      <c r="M20" s="223">
        <f>'Data Input'!Z41</f>
        <v>0.45696417497944469</v>
      </c>
      <c r="N20" s="232">
        <f>'Data Input'!AG41</f>
        <v>1110.7433501205844</v>
      </c>
      <c r="O20" s="219">
        <f>'Data Input'!AH41</f>
        <v>-0.14160872196360066</v>
      </c>
      <c r="P20" s="301">
        <f>AVERAGE('Data Input'!J18:L18)</f>
        <v>953655.5</v>
      </c>
      <c r="Q20" s="302">
        <f>('Data Input'!L18-'Data Input'!J18)/'Data Input'!J18</f>
        <v>0.17504860845815681</v>
      </c>
      <c r="R20" s="300"/>
      <c r="S20" s="263" t="s">
        <v>14</v>
      </c>
      <c r="T20" s="212" t="e">
        <f>'Data Input'!#REF!</f>
        <v>#REF!</v>
      </c>
      <c r="U20" s="235" t="e">
        <f>'Data Input'!#REF!</f>
        <v>#REF!</v>
      </c>
      <c r="V20" s="241" t="e">
        <f>'Data Input'!#REF!</f>
        <v>#REF!</v>
      </c>
      <c r="W20" s="223" t="e">
        <f>'Data Input'!#REF!</f>
        <v>#REF!</v>
      </c>
      <c r="X20" s="241" t="e">
        <f>'Data Input'!#REF!</f>
        <v>#REF!</v>
      </c>
      <c r="Y20" s="245" t="e">
        <f>'Data Input'!#REF!</f>
        <v>#REF!</v>
      </c>
      <c r="Z20" s="251" t="e">
        <f>'Data Input'!#REF!</f>
        <v>#REF!</v>
      </c>
      <c r="AA20" s="223" t="e">
        <f>'Data Input'!#REF!</f>
        <v>#REF!</v>
      </c>
      <c r="AB20" s="257" t="e">
        <f>'Data Input'!#REF!</f>
        <v>#REF!</v>
      </c>
      <c r="AC20" s="223" t="e">
        <f>'Data Input'!#REF!</f>
        <v>#REF!</v>
      </c>
      <c r="AD20" s="257" t="e">
        <f>'Data Input'!#REF!</f>
        <v>#REF!</v>
      </c>
      <c r="AE20" s="207" t="e">
        <f>'Data Input'!#REF!</f>
        <v>#REF!</v>
      </c>
      <c r="AF20" s="307" t="e">
        <f>'Data Input'!#REF!</f>
        <v>#REF!</v>
      </c>
      <c r="AG20" s="308" t="e">
        <f>'Data Input'!#REF!</f>
        <v>#REF!</v>
      </c>
    </row>
    <row r="21" spans="2:36" ht="15.75" thickBot="1" x14ac:dyDescent="0.3">
      <c r="C21" s="199" t="s">
        <v>15</v>
      </c>
      <c r="D21" s="213">
        <f>'Data Input'!G42</f>
        <v>3.87242700003064</v>
      </c>
      <c r="E21" s="225">
        <f>'Data Input'!I42</f>
        <v>4.1091731266149914E-2</v>
      </c>
      <c r="F21" s="229">
        <f>'Data Input'!T42</f>
        <v>8.3707309251666402</v>
      </c>
      <c r="G21" s="225">
        <f>'Data Input'!U42</f>
        <v>4.3853467561521274E-2</v>
      </c>
      <c r="H21" s="229">
        <f>'Data Input'!AC42</f>
        <v>58.516666666666666</v>
      </c>
      <c r="I21" s="220">
        <f>'Data Input'!AD42</f>
        <v>0.19437499999999999</v>
      </c>
      <c r="J21" s="294">
        <f>'Data Input'!M42</f>
        <v>17264.630432365251</v>
      </c>
      <c r="K21" s="225">
        <f>'Data Input'!N42</f>
        <v>-7.7244890505039895E-2</v>
      </c>
      <c r="L21" s="233">
        <f>'Data Input'!Y42</f>
        <v>9069.9210328362115</v>
      </c>
      <c r="M21" s="225">
        <f>'Data Input'!Z42</f>
        <v>-8.1383228368160615E-2</v>
      </c>
      <c r="N21" s="233">
        <f>'Data Input'!AG42</f>
        <v>1832.3707875457876</v>
      </c>
      <c r="O21" s="220">
        <f>'Data Input'!AH42</f>
        <v>-3.5500232241023354E-2</v>
      </c>
      <c r="P21" s="282">
        <f>AVERAGE('Data Input'!J19:L19)</f>
        <v>4266137</v>
      </c>
      <c r="Q21" s="142">
        <f>('Data Input'!L19-'Data Input'!J19)/'Data Input'!J19</f>
        <v>-2.0341658752850655E-2</v>
      </c>
      <c r="R21" s="300"/>
      <c r="S21" s="265" t="s">
        <v>15</v>
      </c>
      <c r="T21" s="213" t="e">
        <f>'Data Input'!#REF!</f>
        <v>#REF!</v>
      </c>
      <c r="U21" s="237" t="e">
        <f>'Data Input'!#REF!</f>
        <v>#REF!</v>
      </c>
      <c r="V21" s="243" t="e">
        <f>'Data Input'!#REF!</f>
        <v>#REF!</v>
      </c>
      <c r="W21" s="225" t="e">
        <f>'Data Input'!#REF!</f>
        <v>#REF!</v>
      </c>
      <c r="X21" s="243" t="e">
        <f>'Data Input'!#REF!</f>
        <v>#REF!</v>
      </c>
      <c r="Y21" s="247" t="e">
        <f>'Data Input'!#REF!</f>
        <v>#REF!</v>
      </c>
      <c r="Z21" s="253" t="e">
        <f>'Data Input'!#REF!</f>
        <v>#REF!</v>
      </c>
      <c r="AA21" s="225" t="e">
        <f>'Data Input'!#REF!</f>
        <v>#REF!</v>
      </c>
      <c r="AB21" s="259" t="e">
        <f>'Data Input'!#REF!</f>
        <v>#REF!</v>
      </c>
      <c r="AC21" s="225" t="e">
        <f>'Data Input'!#REF!</f>
        <v>#REF!</v>
      </c>
      <c r="AD21" s="259" t="e">
        <f>'Data Input'!#REF!</f>
        <v>#REF!</v>
      </c>
      <c r="AE21" s="208" t="e">
        <f>'Data Input'!#REF!</f>
        <v>#REF!</v>
      </c>
      <c r="AF21" s="285" t="e">
        <f>'Data Input'!#REF!</f>
        <v>#REF!</v>
      </c>
      <c r="AG21" s="286" t="e">
        <f>'Data Input'!#REF!</f>
        <v>#REF!</v>
      </c>
    </row>
    <row r="22" spans="2:36" x14ac:dyDescent="0.25">
      <c r="C22" s="198" t="s">
        <v>16</v>
      </c>
      <c r="D22" s="211">
        <f>'Data Input'!G43</f>
        <v>12.596811491443081</v>
      </c>
      <c r="E22" s="224">
        <f>'Data Input'!I43</f>
        <v>-1.5722623619557331E-2</v>
      </c>
      <c r="F22" s="227">
        <f>'Data Input'!T43</f>
        <v>22.495425007140138</v>
      </c>
      <c r="G22" s="224">
        <f>'Data Input'!U43</f>
        <v>-1.6203488431099696E-2</v>
      </c>
      <c r="H22" s="227">
        <f>'Data Input'!AC43</f>
        <v>140.6687183164168</v>
      </c>
      <c r="I22" s="218">
        <f>'Data Input'!AD43</f>
        <v>6.3126585808507857E-2</v>
      </c>
      <c r="J22" s="292">
        <f>'Data Input'!M43</f>
        <v>4517.652300729228</v>
      </c>
      <c r="K22" s="224">
        <f>'Data Input'!N43</f>
        <v>2.7593083304682332E-2</v>
      </c>
      <c r="L22" s="231">
        <f>'Data Input'!Y43</f>
        <v>2531.5963317985111</v>
      </c>
      <c r="M22" s="224">
        <f>'Data Input'!Z43</f>
        <v>4.8298142418178168E-2</v>
      </c>
      <c r="N22" s="231">
        <f>'Data Input'!AG43</f>
        <v>563.16659546750634</v>
      </c>
      <c r="O22" s="218">
        <f>'Data Input'!AH43</f>
        <v>1.3300092719050839E-2</v>
      </c>
      <c r="P22" s="280">
        <f>AVERAGE('Data Input'!J20:L20)</f>
        <v>1397308496.5</v>
      </c>
      <c r="Q22" s="281">
        <f>('Data Input'!L20-'Data Input'!J20)/'Data Input'!J20</f>
        <v>3.6321021336166638E-2</v>
      </c>
      <c r="R22" s="300"/>
      <c r="S22" s="264" t="s">
        <v>16</v>
      </c>
      <c r="T22" s="211" t="e">
        <f>'Data Input'!#REF!</f>
        <v>#REF!</v>
      </c>
      <c r="U22" s="236" t="e">
        <f>'Data Input'!#REF!</f>
        <v>#REF!</v>
      </c>
      <c r="V22" s="242" t="e">
        <f>'Data Input'!#REF!</f>
        <v>#REF!</v>
      </c>
      <c r="W22" s="224" t="e">
        <f>'Data Input'!#REF!</f>
        <v>#REF!</v>
      </c>
      <c r="X22" s="242" t="e">
        <f>'Data Input'!#REF!</f>
        <v>#REF!</v>
      </c>
      <c r="Y22" s="246" t="e">
        <f>'Data Input'!#REF!</f>
        <v>#REF!</v>
      </c>
      <c r="Z22" s="252" t="e">
        <f>'Data Input'!#REF!</f>
        <v>#REF!</v>
      </c>
      <c r="AA22" s="224" t="e">
        <f>'Data Input'!#REF!</f>
        <v>#REF!</v>
      </c>
      <c r="AB22" s="258" t="e">
        <f>'Data Input'!#REF!</f>
        <v>#REF!</v>
      </c>
      <c r="AC22" s="224" t="e">
        <f>'Data Input'!#REF!</f>
        <v>#REF!</v>
      </c>
      <c r="AD22" s="258" t="e">
        <f>'Data Input'!#REF!</f>
        <v>#REF!</v>
      </c>
      <c r="AE22" s="206" t="e">
        <f>'Data Input'!#REF!</f>
        <v>#REF!</v>
      </c>
      <c r="AF22" s="283" t="e">
        <f>'Data Input'!#REF!</f>
        <v>#REF!</v>
      </c>
      <c r="AG22" s="284" t="e">
        <f>'Data Input'!#REF!</f>
        <v>#REF!</v>
      </c>
    </row>
    <row r="23" spans="2:36" ht="15.75" thickBot="1" x14ac:dyDescent="0.3">
      <c r="C23" s="200" t="s">
        <v>17</v>
      </c>
      <c r="D23" s="214">
        <f>'Data Input'!G44</f>
        <v>10.96289869920264</v>
      </c>
      <c r="E23" s="226">
        <f>'Data Input'!I44</f>
        <v>-1.6295166759722594E-2</v>
      </c>
      <c r="F23" s="230">
        <f>'Data Input'!T44</f>
        <v>20.039143179577032</v>
      </c>
      <c r="G23" s="226">
        <f>'Data Input'!U44</f>
        <v>-1.7387608650680383E-2</v>
      </c>
      <c r="H23" s="230">
        <f>'Data Input'!AC44</f>
        <v>87.421769186352236</v>
      </c>
      <c r="I23" s="209">
        <f>'Data Input'!AD44</f>
        <v>-8.9769984457793352E-3</v>
      </c>
      <c r="J23" s="295">
        <f>'Data Input'!M44</f>
        <v>4847.8309586637015</v>
      </c>
      <c r="K23" s="226">
        <f>'Data Input'!N44</f>
        <v>3.2265185971063474E-2</v>
      </c>
      <c r="L23" s="234">
        <f>'Data Input'!Y44</f>
        <v>2702.5620710039325</v>
      </c>
      <c r="M23" s="226">
        <f>'Data Input'!Z44</f>
        <v>2.7050056723352364E-2</v>
      </c>
      <c r="N23" s="234">
        <f>'Data Input'!AG44</f>
        <v>846.91690371217317</v>
      </c>
      <c r="O23" s="209">
        <f>'Data Input'!AH44</f>
        <v>4.2943639132108767E-2</v>
      </c>
      <c r="P23" s="287">
        <f>AVERAGE('Data Input'!J21:L21)</f>
        <v>298209613.5</v>
      </c>
      <c r="Q23" s="288">
        <f>('Data Input'!L21-'Data Input'!J21)/'Data Input'!J21</f>
        <v>3.5078209007928011E-2</v>
      </c>
      <c r="R23" s="300"/>
      <c r="S23" s="266" t="s">
        <v>17</v>
      </c>
      <c r="T23" s="214" t="e">
        <f>'Data Input'!#REF!</f>
        <v>#REF!</v>
      </c>
      <c r="U23" s="238" t="e">
        <f>'Data Input'!#REF!</f>
        <v>#REF!</v>
      </c>
      <c r="V23" s="244" t="e">
        <f>'Data Input'!#REF!</f>
        <v>#REF!</v>
      </c>
      <c r="W23" s="226" t="e">
        <f>'Data Input'!#REF!</f>
        <v>#REF!</v>
      </c>
      <c r="X23" s="244" t="e">
        <f>'Data Input'!#REF!</f>
        <v>#REF!</v>
      </c>
      <c r="Y23" s="248" t="e">
        <f>'Data Input'!#REF!</f>
        <v>#REF!</v>
      </c>
      <c r="Z23" s="254" t="e">
        <f>'Data Input'!#REF!</f>
        <v>#REF!</v>
      </c>
      <c r="AA23" s="226" t="e">
        <f>'Data Input'!#REF!</f>
        <v>#REF!</v>
      </c>
      <c r="AB23" s="260" t="e">
        <f>'Data Input'!#REF!</f>
        <v>#REF!</v>
      </c>
      <c r="AC23" s="226" t="e">
        <f>'Data Input'!#REF!</f>
        <v>#REF!</v>
      </c>
      <c r="AD23" s="260" t="e">
        <f>'Data Input'!#REF!</f>
        <v>#REF!</v>
      </c>
      <c r="AE23" s="221" t="e">
        <f>'Data Input'!#REF!</f>
        <v>#REF!</v>
      </c>
      <c r="AF23" s="289" t="e">
        <f>'Data Input'!#REF!</f>
        <v>#REF!</v>
      </c>
      <c r="AG23" s="290" t="e">
        <f>'Data Input'!#REF!</f>
        <v>#REF!</v>
      </c>
      <c r="AH23" s="7"/>
      <c r="AI23" s="7"/>
      <c r="AJ23" s="7"/>
    </row>
    <row r="24" spans="2:36" ht="16.5" thickTop="1" thickBot="1" x14ac:dyDescent="0.3">
      <c r="C24" s="199" t="s">
        <v>62</v>
      </c>
      <c r="D24" s="215">
        <f>'Data Input'!G45</f>
        <v>8.4904987325395247</v>
      </c>
      <c r="E24" s="210">
        <f>'Data Input'!I45</f>
        <v>-1.7016107814233762E-3</v>
      </c>
      <c r="F24" s="215">
        <f>'Data Input'!T45</f>
        <v>21.633659622954216</v>
      </c>
      <c r="G24" s="210">
        <f>'Data Input'!U45</f>
        <v>-1.3147286759649308E-2</v>
      </c>
      <c r="H24" s="215">
        <f>'Data Input'!AC45</f>
        <v>124.11717512680551</v>
      </c>
      <c r="I24" s="210">
        <f>'Data Input'!AD45</f>
        <v>4.1335730124385191E-2</v>
      </c>
      <c r="J24" s="296">
        <f>'Data Input'!M45</f>
        <v>7026.6802293805113</v>
      </c>
      <c r="K24" s="210">
        <f>'Data Input'!N45</f>
        <v>3.4633229166957324E-3</v>
      </c>
      <c r="L24" s="222">
        <f>'Data Input'!Y45</f>
        <v>2612.6383286485816</v>
      </c>
      <c r="M24" s="210">
        <f>'Data Input'!Z45</f>
        <v>3.7949104011672959E-2</v>
      </c>
      <c r="N24" s="222">
        <f>'Data Input'!AG45</f>
        <v>891.92784741060052</v>
      </c>
      <c r="O24" s="210">
        <f>'Data Input'!AH45</f>
        <v>1.149439823043189E-2</v>
      </c>
      <c r="P24" s="282">
        <f>AVERAGE('Data Input'!J22:L22)</f>
        <v>1958387574.5</v>
      </c>
      <c r="Q24" s="142">
        <f>('Data Input'!L22-'Data Input'!J22)/'Data Input'!J22</f>
        <v>3.2899534657167766E-2</v>
      </c>
      <c r="R24" s="300"/>
      <c r="S24" s="265" t="s">
        <v>48</v>
      </c>
      <c r="T24" s="239" t="e">
        <f>'Data Input'!#REF!</f>
        <v>#REF!</v>
      </c>
      <c r="U24" s="240" t="e">
        <f>'Data Input'!#REF!</f>
        <v>#REF!</v>
      </c>
      <c r="V24" s="243" t="e">
        <f>'Data Input'!#REF!</f>
        <v>#REF!</v>
      </c>
      <c r="W24" s="225" t="e">
        <f>'Data Input'!#REF!</f>
        <v>#REF!</v>
      </c>
      <c r="X24" s="249" t="e">
        <f>'Data Input'!#REF!</f>
        <v>#REF!</v>
      </c>
      <c r="Y24" s="250" t="e">
        <f>'Data Input'!#REF!</f>
        <v>#REF!</v>
      </c>
      <c r="Z24" s="255" t="e">
        <f>'Data Input'!#REF!</f>
        <v>#REF!</v>
      </c>
      <c r="AA24" s="256" t="e">
        <f>'Data Input'!#REF!</f>
        <v>#REF!</v>
      </c>
      <c r="AB24" s="261" t="e">
        <f>'Data Input'!#REF!</f>
        <v>#REF!</v>
      </c>
      <c r="AC24" s="256" t="e">
        <f>'Data Input'!#REF!</f>
        <v>#REF!</v>
      </c>
      <c r="AD24" s="261" t="e">
        <f>'Data Input'!#REF!</f>
        <v>#REF!</v>
      </c>
      <c r="AE24" s="208" t="e">
        <f>'Data Input'!#REF!</f>
        <v>#REF!</v>
      </c>
      <c r="AF24" s="285" t="e">
        <f>'Data Input'!#REF!</f>
        <v>#REF!</v>
      </c>
      <c r="AG24" s="286" t="e">
        <f>'Data Input'!#REF!</f>
        <v>#REF!</v>
      </c>
    </row>
    <row r="25" spans="2:36" x14ac:dyDescent="0.25">
      <c r="P25" s="7"/>
      <c r="Q25" s="7"/>
      <c r="R25" s="7"/>
    </row>
    <row r="29" spans="2:36" x14ac:dyDescent="0.25">
      <c r="B29" s="309"/>
      <c r="C29" s="309"/>
      <c r="D29" s="309"/>
      <c r="E29" s="309"/>
      <c r="F29" s="309"/>
      <c r="G29" s="309"/>
    </row>
    <row r="30" spans="2:36" x14ac:dyDescent="0.25">
      <c r="B30" s="309"/>
      <c r="C30" s="309"/>
      <c r="D30" s="516"/>
      <c r="E30" s="516"/>
      <c r="F30" s="516"/>
      <c r="G30" s="516"/>
    </row>
    <row r="31" spans="2:36" x14ac:dyDescent="0.25">
      <c r="B31" s="309"/>
      <c r="C31" s="309"/>
      <c r="D31" s="516"/>
      <c r="E31" s="516"/>
      <c r="F31" s="516"/>
      <c r="G31" s="516"/>
    </row>
    <row r="32" spans="2:36" ht="45" x14ac:dyDescent="0.25">
      <c r="B32" s="309"/>
      <c r="C32" s="311"/>
      <c r="D32" s="309"/>
      <c r="E32" s="309"/>
      <c r="F32" s="309"/>
      <c r="G32" s="309"/>
      <c r="J32" s="297" t="s">
        <v>63</v>
      </c>
    </row>
    <row r="33" spans="2:14" x14ac:dyDescent="0.25">
      <c r="B33" s="309"/>
      <c r="C33" s="309"/>
      <c r="D33" s="309"/>
      <c r="E33" s="309"/>
      <c r="F33" s="309"/>
      <c r="G33" s="309"/>
      <c r="I33" s="278">
        <f>J33*J7</f>
        <v>36365435.04924944</v>
      </c>
      <c r="J33" s="291">
        <v>7640.5</v>
      </c>
      <c r="K33" t="s">
        <v>1</v>
      </c>
      <c r="M33" s="291"/>
      <c r="N33" s="278"/>
    </row>
    <row r="34" spans="2:14" x14ac:dyDescent="0.25">
      <c r="B34" s="309"/>
      <c r="C34" s="309"/>
      <c r="D34" s="309"/>
      <c r="E34" s="309"/>
      <c r="F34" s="309"/>
      <c r="G34" s="309"/>
      <c r="I34" s="278">
        <f t="shared" ref="I34:I49" si="0">J34*J8</f>
        <v>16181750.503161514</v>
      </c>
      <c r="J34" s="291">
        <v>3223.5</v>
      </c>
      <c r="K34" t="s">
        <v>2</v>
      </c>
      <c r="M34" s="291"/>
    </row>
    <row r="35" spans="2:14" x14ac:dyDescent="0.25">
      <c r="B35" s="309"/>
      <c r="C35" s="309"/>
      <c r="D35" s="309"/>
      <c r="E35" s="309"/>
      <c r="F35" s="309"/>
      <c r="G35" s="309"/>
      <c r="I35" s="278">
        <f t="shared" si="0"/>
        <v>33594676.226458691</v>
      </c>
      <c r="J35" s="291">
        <v>5934.1</v>
      </c>
      <c r="K35" t="s">
        <v>3</v>
      </c>
      <c r="M35" s="291"/>
    </row>
    <row r="36" spans="2:14" x14ac:dyDescent="0.25">
      <c r="B36" s="309"/>
      <c r="C36" s="309"/>
      <c r="D36" s="309"/>
      <c r="E36" s="309"/>
      <c r="F36" s="309"/>
      <c r="G36" s="309"/>
      <c r="I36" s="278">
        <f t="shared" si="0"/>
        <v>44774221.044290721</v>
      </c>
      <c r="J36" s="291">
        <v>8429.9</v>
      </c>
      <c r="K36" t="s">
        <v>4</v>
      </c>
      <c r="M36" s="291"/>
    </row>
    <row r="37" spans="2:14" x14ac:dyDescent="0.25">
      <c r="B37" s="309"/>
      <c r="C37" s="309"/>
      <c r="D37" s="309"/>
      <c r="E37" s="309"/>
      <c r="F37" s="309"/>
      <c r="G37" s="309"/>
      <c r="I37" s="278">
        <f t="shared" si="0"/>
        <v>55240811.033634402</v>
      </c>
      <c r="J37" s="291">
        <v>10001.9</v>
      </c>
      <c r="K37" t="s">
        <v>5</v>
      </c>
      <c r="M37" s="291"/>
    </row>
    <row r="38" spans="2:14" x14ac:dyDescent="0.25">
      <c r="B38" s="309"/>
      <c r="C38" s="309"/>
      <c r="D38" s="309"/>
      <c r="E38" s="309"/>
      <c r="F38" s="309"/>
      <c r="G38" s="309"/>
      <c r="I38" s="278">
        <f t="shared" si="0"/>
        <v>20041233.162327986</v>
      </c>
      <c r="J38" s="291">
        <v>3434.8</v>
      </c>
      <c r="K38" t="s">
        <v>6</v>
      </c>
      <c r="M38" s="291"/>
    </row>
    <row r="39" spans="2:14" x14ac:dyDescent="0.25">
      <c r="B39" s="309"/>
      <c r="C39" s="309"/>
      <c r="D39" s="309"/>
      <c r="E39" s="309"/>
      <c r="F39" s="309"/>
      <c r="G39" s="309"/>
      <c r="I39" s="278">
        <f t="shared" si="0"/>
        <v>6720042.8071073694</v>
      </c>
      <c r="J39">
        <v>997.2</v>
      </c>
      <c r="K39" t="s">
        <v>7</v>
      </c>
      <c r="M39" s="291"/>
    </row>
    <row r="40" spans="2:14" x14ac:dyDescent="0.25">
      <c r="B40" s="309"/>
      <c r="C40" s="309"/>
      <c r="D40" s="309"/>
      <c r="E40" s="309"/>
      <c r="F40" s="309"/>
      <c r="G40" s="309"/>
      <c r="I40" s="278">
        <f t="shared" si="0"/>
        <v>29607508.390804477</v>
      </c>
      <c r="J40" s="291">
        <v>5112.8999999999996</v>
      </c>
      <c r="K40" t="s">
        <v>8</v>
      </c>
      <c r="M40" s="291"/>
    </row>
    <row r="41" spans="2:14" x14ac:dyDescent="0.25">
      <c r="B41" s="309"/>
      <c r="C41" s="309"/>
      <c r="D41" s="309"/>
      <c r="E41" s="309"/>
      <c r="F41" s="309"/>
      <c r="G41" s="309"/>
      <c r="I41" s="278">
        <f t="shared" si="0"/>
        <v>6271223.5935514756</v>
      </c>
      <c r="J41" s="291">
        <v>1204.5999999999999</v>
      </c>
      <c r="K41" t="s">
        <v>9</v>
      </c>
      <c r="M41" s="291"/>
    </row>
    <row r="42" spans="2:14" x14ac:dyDescent="0.25">
      <c r="B42" s="309"/>
      <c r="C42" s="309"/>
      <c r="D42" s="309"/>
      <c r="E42" s="309"/>
      <c r="F42" s="309"/>
      <c r="G42" s="309"/>
      <c r="I42" s="278">
        <f t="shared" si="0"/>
        <v>8272573.3787220586</v>
      </c>
      <c r="J42" s="291">
        <v>1036.8</v>
      </c>
      <c r="K42" t="s">
        <v>10</v>
      </c>
      <c r="M42" s="291"/>
    </row>
    <row r="43" spans="2:14" x14ac:dyDescent="0.25">
      <c r="B43" s="309"/>
      <c r="C43" s="309"/>
      <c r="D43" s="309"/>
      <c r="E43" s="309"/>
      <c r="F43" s="309"/>
      <c r="G43" s="309"/>
      <c r="I43" s="278">
        <f t="shared" si="0"/>
        <v>3544200.2233482143</v>
      </c>
      <c r="J43">
        <v>525.1</v>
      </c>
      <c r="K43" t="s">
        <v>11</v>
      </c>
      <c r="M43" s="291"/>
    </row>
    <row r="44" spans="2:14" x14ac:dyDescent="0.25">
      <c r="B44" s="309"/>
      <c r="C44" s="309"/>
      <c r="D44" s="309"/>
      <c r="E44" s="309"/>
      <c r="F44" s="309"/>
      <c r="G44" s="309"/>
      <c r="I44" s="278">
        <f t="shared" si="0"/>
        <v>4904213.4995161649</v>
      </c>
      <c r="J44">
        <v>636.79999999999995</v>
      </c>
      <c r="K44" t="s">
        <v>12</v>
      </c>
      <c r="M44" s="291"/>
    </row>
    <row r="45" spans="2:14" x14ac:dyDescent="0.25">
      <c r="B45" s="309"/>
      <c r="C45" s="309"/>
      <c r="D45" s="309"/>
      <c r="E45" s="309"/>
      <c r="F45" s="309"/>
      <c r="G45" s="309"/>
      <c r="I45" s="278">
        <f t="shared" si="0"/>
        <v>3351193.3738349127</v>
      </c>
      <c r="J45">
        <v>427.7</v>
      </c>
      <c r="K45" t="s">
        <v>13</v>
      </c>
      <c r="M45" s="291"/>
    </row>
    <row r="46" spans="2:14" x14ac:dyDescent="0.25">
      <c r="B46" s="309"/>
      <c r="C46" s="309"/>
      <c r="D46" s="309"/>
      <c r="E46" s="309"/>
      <c r="F46" s="309"/>
      <c r="G46" s="309"/>
      <c r="I46" s="278">
        <f t="shared" si="0"/>
        <v>959797.41173393396</v>
      </c>
      <c r="J46">
        <v>75.5</v>
      </c>
      <c r="K46" t="s">
        <v>14</v>
      </c>
      <c r="M46" s="291"/>
    </row>
    <row r="47" spans="2:14" x14ac:dyDescent="0.25">
      <c r="B47" s="309"/>
      <c r="C47" s="309"/>
      <c r="D47" s="309"/>
      <c r="E47" s="309"/>
      <c r="F47" s="309"/>
      <c r="G47" s="309"/>
      <c r="I47" s="278">
        <f t="shared" si="0"/>
        <v>4571674.1384903183</v>
      </c>
      <c r="J47">
        <v>264.8</v>
      </c>
      <c r="K47" t="s">
        <v>15</v>
      </c>
      <c r="M47" s="291"/>
    </row>
    <row r="48" spans="2:14" x14ac:dyDescent="0.25">
      <c r="B48" s="309"/>
      <c r="C48" s="309"/>
      <c r="D48" s="309"/>
      <c r="E48" s="309"/>
      <c r="F48" s="309"/>
      <c r="G48" s="309"/>
      <c r="I48" s="278">
        <f t="shared" si="0"/>
        <v>1460191058.9894004</v>
      </c>
      <c r="J48" s="291">
        <v>323219</v>
      </c>
      <c r="K48" t="s">
        <v>16</v>
      </c>
      <c r="M48" s="291"/>
    </row>
    <row r="49" spans="2:13" x14ac:dyDescent="0.25">
      <c r="B49" s="309"/>
      <c r="C49" s="309"/>
      <c r="D49" s="309"/>
      <c r="E49" s="309"/>
      <c r="F49" s="309"/>
      <c r="G49" s="309"/>
      <c r="I49" s="278">
        <f t="shared" si="0"/>
        <v>311874054.71442431</v>
      </c>
      <c r="J49" s="291">
        <v>64332.7</v>
      </c>
      <c r="K49" t="s">
        <v>17</v>
      </c>
      <c r="M49" s="291"/>
    </row>
    <row r="50" spans="2:13" x14ac:dyDescent="0.25">
      <c r="B50" s="309"/>
      <c r="C50" s="309"/>
      <c r="D50" s="309"/>
      <c r="E50" s="309"/>
      <c r="F50" s="309"/>
      <c r="G50" s="309"/>
      <c r="J50" s="291">
        <v>436497.8</v>
      </c>
    </row>
    <row r="51" spans="2:13" x14ac:dyDescent="0.25">
      <c r="B51" s="309"/>
      <c r="C51" s="309"/>
      <c r="D51" s="309"/>
      <c r="E51" s="309"/>
      <c r="F51" s="309"/>
      <c r="G51" s="309"/>
    </row>
  </sheetData>
  <mergeCells count="5">
    <mergeCell ref="D31:E31"/>
    <mergeCell ref="F31:G31"/>
    <mergeCell ref="D30:G30"/>
    <mergeCell ref="C4:Q5"/>
    <mergeCell ref="S4:A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0"/>
  <sheetViews>
    <sheetView showGridLines="0" zoomScale="85" zoomScaleNormal="85" workbookViewId="0">
      <pane xSplit="2" ySplit="4" topLeftCell="D5" activePane="bottomRight" state="frozen"/>
      <selection pane="topRight" activeCell="C1" sqref="C1"/>
      <selection pane="bottomLeft" activeCell="A7" sqref="A7"/>
      <selection pane="bottomRight" activeCell="T56" sqref="T56"/>
    </sheetView>
  </sheetViews>
  <sheetFormatPr defaultRowHeight="15" x14ac:dyDescent="0.25"/>
  <cols>
    <col min="2" max="2" width="15.85546875" customWidth="1"/>
    <col min="3" max="3" width="15.85546875" hidden="1" customWidth="1"/>
    <col min="4" max="4" width="15.85546875" customWidth="1"/>
    <col min="5" max="5" width="15.85546875" hidden="1" customWidth="1"/>
    <col min="6" max="6" width="14.28515625" customWidth="1"/>
    <col min="7" max="7" width="13.7109375" customWidth="1"/>
    <col min="8" max="8" width="13.7109375" hidden="1" customWidth="1"/>
    <col min="9" max="9" width="16.42578125" customWidth="1"/>
    <col min="10" max="10" width="15.28515625" bestFit="1" customWidth="1"/>
    <col min="11" max="11" width="15.28515625" hidden="1" customWidth="1"/>
    <col min="12" max="12" width="15.42578125" bestFit="1" customWidth="1"/>
    <col min="13" max="13" width="16.85546875" customWidth="1"/>
    <col min="14" max="14" width="16.42578125" customWidth="1"/>
    <col min="15" max="16" width="18" customWidth="1"/>
    <col min="17" max="17" width="18" hidden="1" customWidth="1"/>
    <col min="18" max="18" width="15.28515625" customWidth="1"/>
    <col min="19" max="21" width="18" customWidth="1"/>
    <col min="22" max="22" width="18" hidden="1" customWidth="1"/>
    <col min="23" max="23" width="15.28515625" customWidth="1"/>
    <col min="24" max="24" width="16.28515625" bestFit="1" customWidth="1"/>
    <col min="25" max="26" width="15.28515625" customWidth="1"/>
    <col min="27" max="27" width="18" customWidth="1"/>
    <col min="28" max="28" width="15.28515625" customWidth="1"/>
    <col min="29" max="34" width="18" customWidth="1"/>
    <col min="35" max="36" width="16.42578125" customWidth="1"/>
    <col min="37" max="39" width="16.42578125" style="7" customWidth="1"/>
    <col min="40" max="51" width="16.42578125" customWidth="1"/>
    <col min="52" max="53" width="11.5703125" customWidth="1"/>
    <col min="54" max="55" width="14" customWidth="1"/>
    <col min="56" max="59" width="11.5703125" customWidth="1"/>
    <col min="60" max="61" width="10.28515625" bestFit="1" customWidth="1"/>
    <col min="62" max="62" width="9.5703125" bestFit="1" customWidth="1"/>
    <col min="63" max="64" width="12.85546875" bestFit="1" customWidth="1"/>
    <col min="67" max="68" width="11.5703125" bestFit="1" customWidth="1"/>
  </cols>
  <sheetData>
    <row r="1" spans="1:37" ht="15.75" thickBot="1" x14ac:dyDescent="0.3">
      <c r="D1" s="529" t="s">
        <v>73</v>
      </c>
      <c r="E1" s="530"/>
      <c r="F1" s="530"/>
      <c r="G1" s="530"/>
      <c r="H1" s="530"/>
      <c r="I1" s="530"/>
      <c r="J1" s="530"/>
      <c r="K1" s="530"/>
      <c r="L1" s="532"/>
      <c r="M1" s="533" t="s">
        <v>74</v>
      </c>
      <c r="N1" s="534"/>
      <c r="O1" s="534"/>
      <c r="P1" s="534"/>
      <c r="Q1" s="534"/>
      <c r="R1" s="534"/>
      <c r="S1" s="535"/>
      <c r="T1" s="536" t="s">
        <v>75</v>
      </c>
      <c r="U1" s="537"/>
      <c r="V1" s="537"/>
      <c r="W1" s="537"/>
      <c r="X1" s="537"/>
      <c r="Y1" s="537"/>
      <c r="Z1" s="538"/>
      <c r="AA1" s="539" t="s">
        <v>80</v>
      </c>
      <c r="AB1" s="540"/>
      <c r="AC1" s="540"/>
      <c r="AD1" s="541"/>
      <c r="AE1" s="524" t="s">
        <v>81</v>
      </c>
      <c r="AF1" s="525"/>
      <c r="AG1" s="525"/>
      <c r="AH1" s="526" t="s">
        <v>82</v>
      </c>
      <c r="AI1" s="527"/>
      <c r="AJ1" s="528"/>
    </row>
    <row r="2" spans="1:37" ht="15.75" thickBot="1" x14ac:dyDescent="0.3">
      <c r="A2" s="2"/>
      <c r="B2" s="3"/>
      <c r="C2" s="3"/>
      <c r="D2" s="34" t="s">
        <v>37</v>
      </c>
      <c r="E2" s="387"/>
      <c r="F2" s="35" t="s">
        <v>35</v>
      </c>
      <c r="G2" s="118" t="s">
        <v>34</v>
      </c>
      <c r="H2" s="401"/>
      <c r="I2" s="14" t="s">
        <v>37</v>
      </c>
      <c r="J2" s="12" t="s">
        <v>35</v>
      </c>
      <c r="K2" s="409"/>
      <c r="L2" s="341" t="s">
        <v>34</v>
      </c>
      <c r="M2" s="73" t="s">
        <v>37</v>
      </c>
      <c r="N2" s="74" t="s">
        <v>35</v>
      </c>
      <c r="O2" s="88" t="s">
        <v>34</v>
      </c>
      <c r="P2" s="73" t="s">
        <v>37</v>
      </c>
      <c r="Q2" s="416"/>
      <c r="R2" s="74" t="s">
        <v>35</v>
      </c>
      <c r="S2" s="88" t="s">
        <v>34</v>
      </c>
      <c r="T2" s="23" t="s">
        <v>37</v>
      </c>
      <c r="U2" s="11" t="s">
        <v>35</v>
      </c>
      <c r="V2" s="312"/>
      <c r="W2" s="11" t="s">
        <v>34</v>
      </c>
      <c r="X2" s="23" t="s">
        <v>37</v>
      </c>
      <c r="Y2" s="11" t="s">
        <v>35</v>
      </c>
      <c r="Z2" s="11" t="s">
        <v>34</v>
      </c>
      <c r="AA2" s="310" t="s">
        <v>78</v>
      </c>
      <c r="AB2" s="310" t="s">
        <v>79</v>
      </c>
      <c r="AC2" s="310" t="s">
        <v>78</v>
      </c>
      <c r="AD2" s="310" t="s">
        <v>79</v>
      </c>
      <c r="AE2" s="122" t="s">
        <v>37</v>
      </c>
      <c r="AF2" s="123" t="s">
        <v>36</v>
      </c>
      <c r="AG2" s="123" t="s">
        <v>34</v>
      </c>
      <c r="AH2" s="192" t="s">
        <v>37</v>
      </c>
      <c r="AI2" s="268" t="s">
        <v>35</v>
      </c>
      <c r="AJ2" s="269" t="s">
        <v>34</v>
      </c>
      <c r="AK2" s="189"/>
    </row>
    <row r="3" spans="1:37" ht="66.75" customHeight="1" thickBot="1" x14ac:dyDescent="0.3">
      <c r="A3" s="547" t="s">
        <v>26</v>
      </c>
      <c r="B3" s="547" t="s">
        <v>0</v>
      </c>
      <c r="C3" s="397"/>
      <c r="D3" s="62" t="s">
        <v>18</v>
      </c>
      <c r="E3" s="388"/>
      <c r="F3" s="42" t="s">
        <v>18</v>
      </c>
      <c r="G3" s="58" t="s">
        <v>18</v>
      </c>
      <c r="H3" s="9"/>
      <c r="I3" s="41" t="s">
        <v>19</v>
      </c>
      <c r="J3" s="42" t="s">
        <v>19</v>
      </c>
      <c r="K3" s="58"/>
      <c r="L3" s="43" t="s">
        <v>19</v>
      </c>
      <c r="M3" s="41" t="s">
        <v>20</v>
      </c>
      <c r="N3" s="42" t="s">
        <v>20</v>
      </c>
      <c r="O3" s="58" t="s">
        <v>20</v>
      </c>
      <c r="P3" s="41" t="s">
        <v>21</v>
      </c>
      <c r="Q3" s="388"/>
      <c r="R3" s="42" t="s">
        <v>21</v>
      </c>
      <c r="S3" s="94" t="s">
        <v>21</v>
      </c>
      <c r="T3" s="41" t="s">
        <v>24</v>
      </c>
      <c r="U3" s="42" t="s">
        <v>24</v>
      </c>
      <c r="V3" s="58"/>
      <c r="W3" s="58" t="s">
        <v>24</v>
      </c>
      <c r="X3" s="41" t="s">
        <v>25</v>
      </c>
      <c r="Y3" s="42" t="s">
        <v>25</v>
      </c>
      <c r="Z3" s="94" t="s">
        <v>25</v>
      </c>
      <c r="AA3" s="41" t="s">
        <v>76</v>
      </c>
      <c r="AB3" s="42" t="s">
        <v>76</v>
      </c>
      <c r="AC3" s="94" t="s">
        <v>77</v>
      </c>
      <c r="AD3" s="94" t="s">
        <v>77</v>
      </c>
      <c r="AE3" s="41" t="s">
        <v>32</v>
      </c>
      <c r="AF3" s="42" t="s">
        <v>32</v>
      </c>
      <c r="AG3" s="58" t="s">
        <v>32</v>
      </c>
      <c r="AH3" s="41" t="s">
        <v>23</v>
      </c>
      <c r="AI3" s="42" t="s">
        <v>23</v>
      </c>
      <c r="AJ3" s="43" t="s">
        <v>23</v>
      </c>
      <c r="AK3" s="334"/>
    </row>
    <row r="4" spans="1:37" ht="33" customHeight="1" thickBot="1" x14ac:dyDescent="0.3">
      <c r="A4" s="548"/>
      <c r="B4" s="548"/>
      <c r="C4" s="398"/>
      <c r="D4" s="63" t="s">
        <v>22</v>
      </c>
      <c r="E4" s="389"/>
      <c r="F4" s="45" t="s">
        <v>22</v>
      </c>
      <c r="G4" s="59" t="s">
        <v>22</v>
      </c>
      <c r="H4" s="402"/>
      <c r="I4" s="44" t="s">
        <v>22</v>
      </c>
      <c r="J4" s="45" t="s">
        <v>22</v>
      </c>
      <c r="K4" s="59"/>
      <c r="L4" s="46" t="s">
        <v>22</v>
      </c>
      <c r="M4" s="75"/>
      <c r="N4" s="45" t="s">
        <v>22</v>
      </c>
      <c r="O4" s="59" t="s">
        <v>22</v>
      </c>
      <c r="P4" s="44" t="s">
        <v>22</v>
      </c>
      <c r="Q4" s="389"/>
      <c r="R4" s="45" t="s">
        <v>22</v>
      </c>
      <c r="S4" s="95" t="s">
        <v>22</v>
      </c>
      <c r="T4" s="45" t="s">
        <v>22</v>
      </c>
      <c r="U4" s="45" t="s">
        <v>22</v>
      </c>
      <c r="V4" s="59"/>
      <c r="W4" s="59" t="s">
        <v>22</v>
      </c>
      <c r="X4" s="44" t="s">
        <v>22</v>
      </c>
      <c r="Y4" s="45" t="s">
        <v>22</v>
      </c>
      <c r="Z4" s="95" t="s">
        <v>22</v>
      </c>
      <c r="AA4" s="44" t="s">
        <v>22</v>
      </c>
      <c r="AB4" s="45" t="s">
        <v>22</v>
      </c>
      <c r="AC4" s="95" t="s">
        <v>22</v>
      </c>
      <c r="AD4" s="95" t="s">
        <v>22</v>
      </c>
      <c r="AE4" s="75" t="s">
        <v>22</v>
      </c>
      <c r="AF4" s="124"/>
      <c r="AG4" s="135" t="s">
        <v>22</v>
      </c>
      <c r="AH4" s="44" t="s">
        <v>22</v>
      </c>
      <c r="AI4" s="45" t="s">
        <v>22</v>
      </c>
      <c r="AJ4" s="46" t="s">
        <v>22</v>
      </c>
      <c r="AK4" s="363"/>
    </row>
    <row r="5" spans="1:37" ht="15" customHeight="1" x14ac:dyDescent="0.25">
      <c r="A5" s="547" t="s">
        <v>27</v>
      </c>
      <c r="B5" s="2" t="s">
        <v>1</v>
      </c>
      <c r="C5" s="3"/>
      <c r="D5" s="64">
        <v>655.9</v>
      </c>
      <c r="E5" s="390"/>
      <c r="F5" s="65">
        <v>697.83</v>
      </c>
      <c r="G5" s="119">
        <v>712.58</v>
      </c>
      <c r="H5" s="403">
        <f>AVERAGE(F5:G5)</f>
        <v>705.20500000000004</v>
      </c>
      <c r="I5" s="47">
        <v>33070070</v>
      </c>
      <c r="J5" s="48">
        <v>35004700</v>
      </c>
      <c r="K5" s="410"/>
      <c r="L5" s="342">
        <v>34839666</v>
      </c>
      <c r="M5" s="76">
        <v>344.3</v>
      </c>
      <c r="N5" s="77">
        <v>354.5</v>
      </c>
      <c r="O5" s="89">
        <v>348.8</v>
      </c>
      <c r="P5" s="47">
        <v>18651360</v>
      </c>
      <c r="Q5" s="417"/>
      <c r="R5" s="48">
        <v>19623210</v>
      </c>
      <c r="S5" s="96">
        <v>18854886</v>
      </c>
      <c r="T5" s="101">
        <v>66.7</v>
      </c>
      <c r="U5" s="78">
        <v>67.2</v>
      </c>
      <c r="V5" s="89"/>
      <c r="W5" s="89">
        <v>69.2</v>
      </c>
      <c r="X5" s="349">
        <v>4451211</v>
      </c>
      <c r="Y5" s="48">
        <v>4711968</v>
      </c>
      <c r="Z5" s="96">
        <v>4931041</v>
      </c>
      <c r="AA5" s="101">
        <f t="shared" ref="AA5:AA22" si="0">F5-(N5+U5)</f>
        <v>276.13000000000005</v>
      </c>
      <c r="AB5" s="78">
        <f t="shared" ref="AB5:AB22" si="1">G5-(O5+W5)</f>
        <v>294.58000000000004</v>
      </c>
      <c r="AC5" s="349">
        <f t="shared" ref="AC5:AC22" si="2">J5-R5-Y5</f>
        <v>10669522</v>
      </c>
      <c r="AD5" s="48">
        <f t="shared" ref="AD5:AD22" si="3">L5-S5-Z5</f>
        <v>11053739</v>
      </c>
      <c r="AE5" s="125">
        <v>0.49199999999999999</v>
      </c>
      <c r="AF5" s="126">
        <v>0.496</v>
      </c>
      <c r="AG5" s="136">
        <v>0.51300000000000001</v>
      </c>
      <c r="AH5" s="106">
        <v>7321.4</v>
      </c>
      <c r="AI5" s="107">
        <v>7304</v>
      </c>
      <c r="AJ5" s="357">
        <v>7371</v>
      </c>
      <c r="AK5" s="364"/>
    </row>
    <row r="6" spans="1:37" x14ac:dyDescent="0.25">
      <c r="A6" s="549"/>
      <c r="B6" s="6" t="s">
        <v>2</v>
      </c>
      <c r="C6" s="7"/>
      <c r="D6" s="66">
        <v>358.8</v>
      </c>
      <c r="E6" s="391"/>
      <c r="F6" s="67">
        <v>308.02</v>
      </c>
      <c r="G6" s="120">
        <v>299.92</v>
      </c>
      <c r="H6" s="404"/>
      <c r="I6" s="49">
        <v>18076255</v>
      </c>
      <c r="J6" s="50">
        <v>15865241</v>
      </c>
      <c r="K6" s="411"/>
      <c r="L6" s="343">
        <v>15434437</v>
      </c>
      <c r="M6" s="79">
        <v>185.2</v>
      </c>
      <c r="N6" s="80">
        <v>152.80000000000001</v>
      </c>
      <c r="O6" s="90">
        <v>149.19999999999999</v>
      </c>
      <c r="P6" s="49">
        <v>10260185</v>
      </c>
      <c r="Q6" s="418"/>
      <c r="R6" s="50">
        <v>8707265</v>
      </c>
      <c r="S6" s="97">
        <v>8178457</v>
      </c>
      <c r="T6" s="102">
        <v>31.5</v>
      </c>
      <c r="U6" s="81">
        <v>25.95</v>
      </c>
      <c r="V6" s="90"/>
      <c r="W6" s="90">
        <v>25.17</v>
      </c>
      <c r="X6" s="350">
        <v>2050341</v>
      </c>
      <c r="Y6" s="50">
        <v>1726770</v>
      </c>
      <c r="Z6" s="97">
        <v>1678044</v>
      </c>
      <c r="AA6" s="102">
        <f t="shared" si="0"/>
        <v>129.26999999999998</v>
      </c>
      <c r="AB6" s="81">
        <f t="shared" si="1"/>
        <v>125.55000000000001</v>
      </c>
      <c r="AC6" s="350">
        <f t="shared" si="2"/>
        <v>5431206</v>
      </c>
      <c r="AD6" s="50">
        <f t="shared" si="3"/>
        <v>5577936</v>
      </c>
      <c r="AE6" s="127">
        <v>0.46100000000000002</v>
      </c>
      <c r="AF6" s="128">
        <v>0.48199999999999998</v>
      </c>
      <c r="AG6" s="137">
        <v>0.48299999999999998</v>
      </c>
      <c r="AH6" s="108">
        <v>3361.6</v>
      </c>
      <c r="AI6" s="109">
        <v>3134</v>
      </c>
      <c r="AJ6" s="358">
        <v>3100.8</v>
      </c>
      <c r="AK6" s="364"/>
    </row>
    <row r="7" spans="1:37" x14ac:dyDescent="0.25">
      <c r="A7" s="549"/>
      <c r="B7" s="6" t="s">
        <v>3</v>
      </c>
      <c r="C7" s="7"/>
      <c r="D7" s="66">
        <v>654.6</v>
      </c>
      <c r="E7" s="391"/>
      <c r="F7" s="67">
        <v>658.49</v>
      </c>
      <c r="G7" s="120">
        <v>645.79999999999995</v>
      </c>
      <c r="H7" s="404"/>
      <c r="I7" s="49">
        <v>32365699</v>
      </c>
      <c r="J7" s="50">
        <v>32821547</v>
      </c>
      <c r="K7" s="411"/>
      <c r="L7" s="343">
        <v>32389987</v>
      </c>
      <c r="M7" s="79">
        <v>330.1</v>
      </c>
      <c r="N7" s="80">
        <v>319.89999999999998</v>
      </c>
      <c r="O7" s="90">
        <v>312</v>
      </c>
      <c r="P7" s="49">
        <v>18023140</v>
      </c>
      <c r="Q7" s="418"/>
      <c r="R7" s="50">
        <v>18125963</v>
      </c>
      <c r="S7" s="97">
        <v>17707311</v>
      </c>
      <c r="T7" s="102">
        <v>45</v>
      </c>
      <c r="U7" s="81">
        <v>47.5</v>
      </c>
      <c r="V7" s="90"/>
      <c r="W7" s="90">
        <v>47</v>
      </c>
      <c r="X7" s="350">
        <v>3521383</v>
      </c>
      <c r="Y7" s="50">
        <v>3709558</v>
      </c>
      <c r="Z7" s="97">
        <v>3743477</v>
      </c>
      <c r="AA7" s="102">
        <f t="shared" si="0"/>
        <v>291.09000000000003</v>
      </c>
      <c r="AB7" s="81">
        <f t="shared" si="1"/>
        <v>286.79999999999995</v>
      </c>
      <c r="AC7" s="350">
        <f t="shared" si="2"/>
        <v>10986026</v>
      </c>
      <c r="AD7" s="50">
        <f t="shared" si="3"/>
        <v>10939199</v>
      </c>
      <c r="AE7" s="127">
        <v>0.38100000000000001</v>
      </c>
      <c r="AF7" s="128">
        <v>0.4</v>
      </c>
      <c r="AG7" s="137">
        <v>0.39500000000000002</v>
      </c>
      <c r="AH7" s="108">
        <v>5874.4</v>
      </c>
      <c r="AI7" s="109">
        <v>5816</v>
      </c>
      <c r="AJ7" s="358">
        <v>5703.2</v>
      </c>
      <c r="AK7" s="364"/>
    </row>
    <row r="8" spans="1:37" ht="15.75" thickBot="1" x14ac:dyDescent="0.3">
      <c r="A8" s="549"/>
      <c r="B8" s="4" t="s">
        <v>4</v>
      </c>
      <c r="C8" s="399"/>
      <c r="D8" s="68">
        <v>837.8</v>
      </c>
      <c r="E8" s="392"/>
      <c r="F8" s="69">
        <v>835.86</v>
      </c>
      <c r="G8" s="121">
        <v>840.28</v>
      </c>
      <c r="H8" s="405"/>
      <c r="I8" s="51">
        <v>41656738</v>
      </c>
      <c r="J8" s="52">
        <v>41823618</v>
      </c>
      <c r="K8" s="412"/>
      <c r="L8" s="344">
        <v>42808336</v>
      </c>
      <c r="M8" s="82">
        <v>417.3</v>
      </c>
      <c r="N8" s="83">
        <v>403.7</v>
      </c>
      <c r="O8" s="91">
        <v>421.3</v>
      </c>
      <c r="P8" s="51">
        <v>21835974</v>
      </c>
      <c r="Q8" s="419"/>
      <c r="R8" s="52">
        <v>21849678</v>
      </c>
      <c r="S8" s="98">
        <v>22719338</v>
      </c>
      <c r="T8" s="103">
        <v>93</v>
      </c>
      <c r="U8" s="84">
        <v>90.08</v>
      </c>
      <c r="V8" s="91"/>
      <c r="W8" s="91">
        <v>75.3</v>
      </c>
      <c r="X8" s="351">
        <v>6741558</v>
      </c>
      <c r="Y8" s="52">
        <v>6400946</v>
      </c>
      <c r="Z8" s="98">
        <v>6203556</v>
      </c>
      <c r="AA8" s="103">
        <f t="shared" si="0"/>
        <v>342.08000000000004</v>
      </c>
      <c r="AB8" s="84">
        <f t="shared" si="1"/>
        <v>343.67999999999995</v>
      </c>
      <c r="AC8" s="351">
        <f t="shared" si="2"/>
        <v>13572994</v>
      </c>
      <c r="AD8" s="52">
        <f t="shared" si="3"/>
        <v>13885442</v>
      </c>
      <c r="AE8" s="129">
        <v>0.39800000000000002</v>
      </c>
      <c r="AF8" s="130">
        <v>0.41199999999999998</v>
      </c>
      <c r="AG8" s="138">
        <v>0.40400000000000003</v>
      </c>
      <c r="AH8" s="110">
        <v>7812.6</v>
      </c>
      <c r="AI8" s="111">
        <v>7858</v>
      </c>
      <c r="AJ8" s="359">
        <v>8076.6</v>
      </c>
      <c r="AK8" s="364"/>
    </row>
    <row r="9" spans="1:37" ht="15" customHeight="1" x14ac:dyDescent="0.25">
      <c r="A9" s="550" t="s">
        <v>28</v>
      </c>
      <c r="B9" s="2" t="s">
        <v>5</v>
      </c>
      <c r="C9" s="3"/>
      <c r="D9" s="64">
        <v>753.6</v>
      </c>
      <c r="E9" s="390"/>
      <c r="F9" s="65">
        <v>827.14</v>
      </c>
      <c r="G9" s="119">
        <v>850.78</v>
      </c>
      <c r="H9" s="403"/>
      <c r="I9" s="47">
        <v>46881844</v>
      </c>
      <c r="J9" s="48">
        <v>51110695</v>
      </c>
      <c r="K9" s="410"/>
      <c r="L9" s="342">
        <v>54842152</v>
      </c>
      <c r="M9" s="76">
        <v>437.5</v>
      </c>
      <c r="N9" s="77">
        <v>477.3</v>
      </c>
      <c r="O9" s="89">
        <v>494.2</v>
      </c>
      <c r="P9" s="47">
        <v>26326276</v>
      </c>
      <c r="Q9" s="417"/>
      <c r="R9" s="48">
        <v>28211084</v>
      </c>
      <c r="S9" s="96">
        <v>30043722</v>
      </c>
      <c r="T9" s="101">
        <v>89</v>
      </c>
      <c r="U9" s="78">
        <v>94.37</v>
      </c>
      <c r="V9" s="89"/>
      <c r="W9" s="89">
        <v>100.9</v>
      </c>
      <c r="X9" s="349">
        <v>6564348</v>
      </c>
      <c r="Y9" s="48">
        <v>7115327</v>
      </c>
      <c r="Z9" s="96">
        <v>7723101</v>
      </c>
      <c r="AA9" s="101">
        <f t="shared" si="0"/>
        <v>255.46999999999991</v>
      </c>
      <c r="AB9" s="78">
        <f t="shared" si="1"/>
        <v>255.67999999999995</v>
      </c>
      <c r="AC9" s="349">
        <f t="shared" si="2"/>
        <v>15784284</v>
      </c>
      <c r="AD9" s="48">
        <f t="shared" si="3"/>
        <v>17075329</v>
      </c>
      <c r="AE9" s="125">
        <v>0.47899999999999998</v>
      </c>
      <c r="AF9" s="126">
        <v>0.45600000000000002</v>
      </c>
      <c r="AG9" s="136">
        <v>0.45200000000000001</v>
      </c>
      <c r="AH9" s="106">
        <v>9498.4</v>
      </c>
      <c r="AI9" s="107">
        <v>9629</v>
      </c>
      <c r="AJ9" s="357">
        <v>9557.6</v>
      </c>
      <c r="AK9" s="364"/>
    </row>
    <row r="10" spans="1:37" x14ac:dyDescent="0.25">
      <c r="A10" s="551"/>
      <c r="B10" s="6" t="s">
        <v>6</v>
      </c>
      <c r="C10" s="7"/>
      <c r="D10" s="66">
        <v>354.1</v>
      </c>
      <c r="E10" s="391"/>
      <c r="F10" s="67">
        <v>370.45</v>
      </c>
      <c r="G10" s="120">
        <v>359.11</v>
      </c>
      <c r="H10" s="404"/>
      <c r="I10" s="49">
        <v>18024116</v>
      </c>
      <c r="J10" s="50">
        <v>18968038</v>
      </c>
      <c r="K10" s="411"/>
      <c r="L10" s="343">
        <v>19405210</v>
      </c>
      <c r="M10" s="79">
        <v>184.3</v>
      </c>
      <c r="N10" s="80">
        <v>180</v>
      </c>
      <c r="O10" s="90">
        <v>172</v>
      </c>
      <c r="P10" s="49">
        <v>10296283</v>
      </c>
      <c r="Q10" s="418"/>
      <c r="R10" s="50">
        <v>10460895</v>
      </c>
      <c r="S10" s="97">
        <v>10208370</v>
      </c>
      <c r="T10" s="102">
        <v>29.5</v>
      </c>
      <c r="U10" s="81">
        <v>30</v>
      </c>
      <c r="V10" s="90"/>
      <c r="W10" s="90">
        <v>30</v>
      </c>
      <c r="X10" s="350">
        <v>2396011</v>
      </c>
      <c r="Y10" s="50">
        <v>2571625</v>
      </c>
      <c r="Z10" s="97">
        <v>2695289</v>
      </c>
      <c r="AA10" s="102">
        <f t="shared" si="0"/>
        <v>160.44999999999999</v>
      </c>
      <c r="AB10" s="81">
        <f t="shared" si="1"/>
        <v>157.11000000000001</v>
      </c>
      <c r="AC10" s="350">
        <f t="shared" si="2"/>
        <v>5935518</v>
      </c>
      <c r="AD10" s="50">
        <f t="shared" si="3"/>
        <v>6501551</v>
      </c>
      <c r="AE10" s="127">
        <v>0.40799999999999997</v>
      </c>
      <c r="AF10" s="128">
        <v>0.41699999999999998</v>
      </c>
      <c r="AG10" s="137">
        <v>0.40899999999999997</v>
      </c>
      <c r="AH10" s="108">
        <v>3340.2</v>
      </c>
      <c r="AI10" s="109">
        <v>3305</v>
      </c>
      <c r="AJ10" s="358">
        <v>3272.2</v>
      </c>
      <c r="AK10" s="364"/>
    </row>
    <row r="11" spans="1:37" x14ac:dyDescent="0.25">
      <c r="A11" s="551"/>
      <c r="B11" s="6" t="s">
        <v>7</v>
      </c>
      <c r="C11" s="7"/>
      <c r="D11" s="66">
        <v>115.7</v>
      </c>
      <c r="E11" s="391"/>
      <c r="F11" s="67">
        <v>113.58</v>
      </c>
      <c r="G11" s="120">
        <v>107.26</v>
      </c>
      <c r="H11" s="404"/>
      <c r="I11" s="49">
        <v>6590358</v>
      </c>
      <c r="J11" s="50">
        <v>6562458</v>
      </c>
      <c r="K11" s="411"/>
      <c r="L11" s="343">
        <v>6110594</v>
      </c>
      <c r="M11" s="79">
        <v>64.5</v>
      </c>
      <c r="N11" s="80">
        <v>63.6</v>
      </c>
      <c r="O11" s="90">
        <v>56.5</v>
      </c>
      <c r="P11" s="49">
        <v>3811993</v>
      </c>
      <c r="Q11" s="418"/>
      <c r="R11" s="50">
        <v>3821781</v>
      </c>
      <c r="S11" s="97">
        <v>3348596</v>
      </c>
      <c r="T11" s="102">
        <v>11</v>
      </c>
      <c r="U11" s="81">
        <v>11.3</v>
      </c>
      <c r="V11" s="90"/>
      <c r="W11" s="90">
        <v>11.9</v>
      </c>
      <c r="X11" s="350">
        <v>947593</v>
      </c>
      <c r="Y11" s="50">
        <v>928109</v>
      </c>
      <c r="Z11" s="97">
        <v>968651</v>
      </c>
      <c r="AA11" s="102">
        <f t="shared" si="0"/>
        <v>38.679999999999993</v>
      </c>
      <c r="AB11" s="81">
        <f t="shared" si="1"/>
        <v>38.86</v>
      </c>
      <c r="AC11" s="350">
        <f t="shared" si="2"/>
        <v>1812568</v>
      </c>
      <c r="AD11" s="50">
        <f t="shared" si="3"/>
        <v>1793347</v>
      </c>
      <c r="AE11" s="127">
        <v>0.47399999999999998</v>
      </c>
      <c r="AF11" s="128">
        <v>0.47499999999999998</v>
      </c>
      <c r="AG11" s="137">
        <v>0.46400000000000002</v>
      </c>
      <c r="AH11" s="108">
        <v>1003</v>
      </c>
      <c r="AI11" s="109">
        <v>940</v>
      </c>
      <c r="AJ11" s="358">
        <v>940.6</v>
      </c>
      <c r="AK11" s="364"/>
    </row>
    <row r="12" spans="1:37" x14ac:dyDescent="0.25">
      <c r="A12" s="551"/>
      <c r="B12" s="6" t="s">
        <v>8</v>
      </c>
      <c r="C12" s="7"/>
      <c r="D12" s="66">
        <v>516</v>
      </c>
      <c r="E12" s="391"/>
      <c r="F12" s="67">
        <v>544.01</v>
      </c>
      <c r="G12" s="120">
        <v>542.04</v>
      </c>
      <c r="H12" s="404"/>
      <c r="I12" s="49">
        <v>26690349</v>
      </c>
      <c r="J12" s="50">
        <v>28323753</v>
      </c>
      <c r="K12" s="411"/>
      <c r="L12" s="343">
        <v>28414558</v>
      </c>
      <c r="M12" s="79">
        <v>252.5</v>
      </c>
      <c r="N12" s="80">
        <v>257.10000000000002</v>
      </c>
      <c r="O12" s="90">
        <v>250.3</v>
      </c>
      <c r="P12" s="49">
        <v>14228157</v>
      </c>
      <c r="Q12" s="418"/>
      <c r="R12" s="50">
        <v>14876196</v>
      </c>
      <c r="S12" s="97">
        <v>14552337</v>
      </c>
      <c r="T12" s="102">
        <v>44.1</v>
      </c>
      <c r="U12" s="81">
        <v>50.95</v>
      </c>
      <c r="V12" s="90"/>
      <c r="W12" s="90">
        <v>51.3</v>
      </c>
      <c r="X12" s="350">
        <v>3018288</v>
      </c>
      <c r="Y12" s="50">
        <v>3308095</v>
      </c>
      <c r="Z12" s="97">
        <v>3612205</v>
      </c>
      <c r="AA12" s="102">
        <f t="shared" si="0"/>
        <v>235.95999999999998</v>
      </c>
      <c r="AB12" s="81">
        <f t="shared" si="1"/>
        <v>240.43999999999994</v>
      </c>
      <c r="AC12" s="350">
        <f t="shared" si="2"/>
        <v>10139462</v>
      </c>
      <c r="AD12" s="50">
        <f t="shared" si="3"/>
        <v>10250016</v>
      </c>
      <c r="AE12" s="127">
        <v>0.43</v>
      </c>
      <c r="AF12" s="128">
        <v>0.39800000000000002</v>
      </c>
      <c r="AG12" s="137">
        <v>0.40400000000000003</v>
      </c>
      <c r="AH12" s="108">
        <v>4974</v>
      </c>
      <c r="AI12" s="109">
        <v>4879</v>
      </c>
      <c r="AJ12" s="358">
        <v>4919.2</v>
      </c>
      <c r="AK12" s="364"/>
    </row>
    <row r="13" spans="1:37" ht="15.75" thickBot="1" x14ac:dyDescent="0.3">
      <c r="A13" s="552"/>
      <c r="B13" s="4" t="s">
        <v>9</v>
      </c>
      <c r="C13" s="399"/>
      <c r="D13" s="68">
        <v>148</v>
      </c>
      <c r="E13" s="392"/>
      <c r="F13" s="69">
        <v>134.01</v>
      </c>
      <c r="G13" s="121">
        <v>118.47</v>
      </c>
      <c r="H13" s="405"/>
      <c r="I13" s="51">
        <v>7050492</v>
      </c>
      <c r="J13" s="52">
        <v>6527300</v>
      </c>
      <c r="K13" s="412"/>
      <c r="L13" s="344">
        <v>5759106</v>
      </c>
      <c r="M13" s="82">
        <v>63.7</v>
      </c>
      <c r="N13" s="83">
        <v>60.4</v>
      </c>
      <c r="O13" s="91">
        <v>53</v>
      </c>
      <c r="P13" s="51">
        <v>3163229</v>
      </c>
      <c r="Q13" s="419"/>
      <c r="R13" s="52">
        <v>3137844</v>
      </c>
      <c r="S13" s="98">
        <v>2655768</v>
      </c>
      <c r="T13" s="103">
        <v>14.8</v>
      </c>
      <c r="U13" s="84">
        <v>12.2</v>
      </c>
      <c r="V13" s="91"/>
      <c r="W13" s="91">
        <v>10.55</v>
      </c>
      <c r="X13" s="351">
        <v>1093624</v>
      </c>
      <c r="Y13" s="52">
        <v>986990</v>
      </c>
      <c r="Z13" s="98">
        <v>801200</v>
      </c>
      <c r="AA13" s="103">
        <f t="shared" si="0"/>
        <v>61.41</v>
      </c>
      <c r="AB13" s="84">
        <f t="shared" si="1"/>
        <v>54.92</v>
      </c>
      <c r="AC13" s="351">
        <f t="shared" si="2"/>
        <v>2402466</v>
      </c>
      <c r="AD13" s="52">
        <f t="shared" si="3"/>
        <v>2302138</v>
      </c>
      <c r="AE13" s="129">
        <v>0.433</v>
      </c>
      <c r="AF13" s="130">
        <v>0.503</v>
      </c>
      <c r="AG13" s="138">
        <v>0.48</v>
      </c>
      <c r="AH13" s="110">
        <v>1185.5999999999999</v>
      </c>
      <c r="AI13" s="111">
        <v>1199</v>
      </c>
      <c r="AJ13" s="359">
        <v>1159.2</v>
      </c>
      <c r="AK13" s="364"/>
    </row>
    <row r="14" spans="1:37" ht="15" customHeight="1" x14ac:dyDescent="0.25">
      <c r="A14" s="550" t="s">
        <v>29</v>
      </c>
      <c r="B14" s="2" t="s">
        <v>10</v>
      </c>
      <c r="C14" s="3"/>
      <c r="D14" s="64">
        <v>133.5</v>
      </c>
      <c r="E14" s="390"/>
      <c r="F14" s="65">
        <v>143</v>
      </c>
      <c r="G14" s="119">
        <v>151</v>
      </c>
      <c r="H14" s="403"/>
      <c r="I14" s="47">
        <v>7243167</v>
      </c>
      <c r="J14" s="48">
        <v>7805424</v>
      </c>
      <c r="K14" s="410"/>
      <c r="L14" s="342">
        <v>8167750</v>
      </c>
      <c r="M14" s="76">
        <v>78</v>
      </c>
      <c r="N14" s="77">
        <v>80</v>
      </c>
      <c r="O14" s="89">
        <v>78.5</v>
      </c>
      <c r="P14" s="47">
        <v>4530013</v>
      </c>
      <c r="Q14" s="417"/>
      <c r="R14" s="48">
        <v>4757049</v>
      </c>
      <c r="S14" s="96">
        <v>4970699</v>
      </c>
      <c r="T14" s="101">
        <v>12</v>
      </c>
      <c r="U14" s="78">
        <v>11</v>
      </c>
      <c r="V14" s="89"/>
      <c r="W14" s="89">
        <v>13.75</v>
      </c>
      <c r="X14" s="349">
        <v>956165</v>
      </c>
      <c r="Y14" s="48">
        <v>862252</v>
      </c>
      <c r="Z14" s="96">
        <v>1024420</v>
      </c>
      <c r="AA14" s="101">
        <f t="shared" si="0"/>
        <v>52</v>
      </c>
      <c r="AB14" s="78">
        <f t="shared" si="1"/>
        <v>58.75</v>
      </c>
      <c r="AC14" s="349">
        <f t="shared" si="2"/>
        <v>2186123</v>
      </c>
      <c r="AD14" s="48">
        <f t="shared" si="3"/>
        <v>2172631</v>
      </c>
      <c r="AE14" s="125">
        <v>0.42599999999999999</v>
      </c>
      <c r="AF14" s="126">
        <v>0.43</v>
      </c>
      <c r="AG14" s="136">
        <v>0.443</v>
      </c>
      <c r="AH14" s="106">
        <v>962</v>
      </c>
      <c r="AI14" s="107">
        <v>998</v>
      </c>
      <c r="AJ14" s="357">
        <v>1003.8</v>
      </c>
      <c r="AK14" s="364"/>
    </row>
    <row r="15" spans="1:37" x14ac:dyDescent="0.25">
      <c r="A15" s="551"/>
      <c r="B15" s="6" t="s">
        <v>11</v>
      </c>
      <c r="C15" s="7"/>
      <c r="D15" s="66">
        <v>66.099999999999994</v>
      </c>
      <c r="E15" s="391"/>
      <c r="F15" s="67">
        <v>68.55</v>
      </c>
      <c r="G15" s="120">
        <v>78.23</v>
      </c>
      <c r="H15" s="404"/>
      <c r="I15" s="49">
        <v>3301294</v>
      </c>
      <c r="J15" s="50">
        <v>3208637</v>
      </c>
      <c r="K15" s="411"/>
      <c r="L15" s="343">
        <v>3377258</v>
      </c>
      <c r="M15" s="79">
        <v>30.7</v>
      </c>
      <c r="N15" s="80">
        <v>34.9</v>
      </c>
      <c r="O15" s="90">
        <v>37.200000000000003</v>
      </c>
      <c r="P15" s="49">
        <v>1502526</v>
      </c>
      <c r="Q15" s="418"/>
      <c r="R15" s="50">
        <v>1596681</v>
      </c>
      <c r="S15" s="97">
        <v>1622405</v>
      </c>
      <c r="T15" s="102">
        <v>7.7</v>
      </c>
      <c r="U15" s="81">
        <v>6</v>
      </c>
      <c r="V15" s="90"/>
      <c r="W15" s="90">
        <v>6</v>
      </c>
      <c r="X15" s="350">
        <v>632180</v>
      </c>
      <c r="Y15" s="50">
        <v>459577</v>
      </c>
      <c r="Z15" s="97">
        <v>596872</v>
      </c>
      <c r="AA15" s="102">
        <f t="shared" si="0"/>
        <v>27.65</v>
      </c>
      <c r="AB15" s="81">
        <f t="shared" si="1"/>
        <v>35.03</v>
      </c>
      <c r="AC15" s="350">
        <f t="shared" si="2"/>
        <v>1152379</v>
      </c>
      <c r="AD15" s="50">
        <f t="shared" si="3"/>
        <v>1157981</v>
      </c>
      <c r="AE15" s="127">
        <v>0.48099999999999998</v>
      </c>
      <c r="AF15" s="128">
        <v>0.48599999999999999</v>
      </c>
      <c r="AG15" s="137">
        <v>0.47799999999999998</v>
      </c>
      <c r="AH15" s="108">
        <v>452</v>
      </c>
      <c r="AI15" s="109">
        <v>480</v>
      </c>
      <c r="AJ15" s="358">
        <v>495.6</v>
      </c>
      <c r="AK15" s="364"/>
    </row>
    <row r="16" spans="1:37" x14ac:dyDescent="0.25">
      <c r="A16" s="551"/>
      <c r="B16" s="6" t="s">
        <v>12</v>
      </c>
      <c r="C16" s="7"/>
      <c r="D16" s="66">
        <v>97.3</v>
      </c>
      <c r="E16" s="391"/>
      <c r="F16" s="67">
        <v>97.5</v>
      </c>
      <c r="G16" s="120">
        <v>102.5</v>
      </c>
      <c r="H16" s="404"/>
      <c r="I16" s="49">
        <v>4567188</v>
      </c>
      <c r="J16" s="50">
        <v>4737205</v>
      </c>
      <c r="K16" s="411"/>
      <c r="L16" s="343">
        <v>4688804</v>
      </c>
      <c r="M16" s="79">
        <v>47.3</v>
      </c>
      <c r="N16" s="80">
        <v>48</v>
      </c>
      <c r="O16" s="90">
        <v>44.5</v>
      </c>
      <c r="P16" s="49">
        <v>2727531</v>
      </c>
      <c r="Q16" s="418"/>
      <c r="R16" s="50">
        <v>2740051</v>
      </c>
      <c r="S16" s="97">
        <v>2747058</v>
      </c>
      <c r="T16" s="102">
        <v>8</v>
      </c>
      <c r="U16" s="81">
        <v>8</v>
      </c>
      <c r="V16" s="90"/>
      <c r="W16" s="90">
        <v>8</v>
      </c>
      <c r="X16" s="350">
        <v>641722</v>
      </c>
      <c r="Y16" s="50">
        <v>642296</v>
      </c>
      <c r="Z16" s="97">
        <v>647167</v>
      </c>
      <c r="AA16" s="102">
        <f t="shared" si="0"/>
        <v>41.5</v>
      </c>
      <c r="AB16" s="81">
        <f t="shared" si="1"/>
        <v>50</v>
      </c>
      <c r="AC16" s="350">
        <f t="shared" si="2"/>
        <v>1354858</v>
      </c>
      <c r="AD16" s="50">
        <f t="shared" si="3"/>
        <v>1294579</v>
      </c>
      <c r="AE16" s="127">
        <v>0.47699999999999998</v>
      </c>
      <c r="AF16" s="128">
        <v>0.47499999999999998</v>
      </c>
      <c r="AG16" s="137">
        <v>0.441</v>
      </c>
      <c r="AH16" s="108">
        <v>667.2</v>
      </c>
      <c r="AI16" s="109">
        <v>618</v>
      </c>
      <c r="AJ16" s="358">
        <v>606</v>
      </c>
      <c r="AK16" s="364"/>
    </row>
    <row r="17" spans="1:46" ht="15.75" thickBot="1" x14ac:dyDescent="0.3">
      <c r="A17" s="552"/>
      <c r="B17" s="4" t="s">
        <v>13</v>
      </c>
      <c r="C17" s="399"/>
      <c r="D17" s="68">
        <v>55.4</v>
      </c>
      <c r="E17" s="392"/>
      <c r="F17" s="69">
        <v>54.55</v>
      </c>
      <c r="G17" s="121">
        <v>51.95</v>
      </c>
      <c r="H17" s="405"/>
      <c r="I17" s="51">
        <v>3362883</v>
      </c>
      <c r="J17" s="52">
        <v>3293697</v>
      </c>
      <c r="K17" s="412"/>
      <c r="L17" s="344">
        <v>3009173</v>
      </c>
      <c r="M17" s="82">
        <v>28.5</v>
      </c>
      <c r="N17" s="83">
        <v>28.3</v>
      </c>
      <c r="O17" s="91">
        <v>26</v>
      </c>
      <c r="P17" s="51">
        <v>1783980</v>
      </c>
      <c r="Q17" s="419"/>
      <c r="R17" s="52">
        <v>1727825</v>
      </c>
      <c r="S17" s="98">
        <v>1639080</v>
      </c>
      <c r="T17" s="103">
        <v>4.5</v>
      </c>
      <c r="U17" s="84">
        <v>4</v>
      </c>
      <c r="V17" s="91"/>
      <c r="W17" s="91">
        <v>4.5</v>
      </c>
      <c r="X17" s="351">
        <v>252651</v>
      </c>
      <c r="Y17" s="52">
        <v>474227</v>
      </c>
      <c r="Z17" s="98">
        <v>364948</v>
      </c>
      <c r="AA17" s="103">
        <f t="shared" si="0"/>
        <v>22.25</v>
      </c>
      <c r="AB17" s="84">
        <f t="shared" si="1"/>
        <v>21.450000000000003</v>
      </c>
      <c r="AC17" s="351">
        <f t="shared" si="2"/>
        <v>1091645</v>
      </c>
      <c r="AD17" s="52">
        <f t="shared" si="3"/>
        <v>1005145</v>
      </c>
      <c r="AE17" s="129">
        <v>0.45</v>
      </c>
      <c r="AF17" s="130">
        <v>0.48199999999999998</v>
      </c>
      <c r="AG17" s="138">
        <v>0.46500000000000002</v>
      </c>
      <c r="AH17" s="110">
        <v>388</v>
      </c>
      <c r="AI17" s="111">
        <v>395</v>
      </c>
      <c r="AJ17" s="359">
        <v>410.4</v>
      </c>
      <c r="AK17" s="364"/>
    </row>
    <row r="18" spans="1:46" ht="15" customHeight="1" x14ac:dyDescent="0.25">
      <c r="A18" s="545" t="s">
        <v>30</v>
      </c>
      <c r="B18" s="2" t="s">
        <v>14</v>
      </c>
      <c r="C18" s="3"/>
      <c r="D18" s="64">
        <v>19.8</v>
      </c>
      <c r="E18" s="390"/>
      <c r="F18" s="65">
        <v>21.5</v>
      </c>
      <c r="G18" s="119">
        <v>23.25</v>
      </c>
      <c r="H18" s="403"/>
      <c r="I18" s="47">
        <v>896498</v>
      </c>
      <c r="J18" s="48">
        <v>876905</v>
      </c>
      <c r="K18" s="410"/>
      <c r="L18" s="342">
        <v>1030406</v>
      </c>
      <c r="M18" s="76">
        <v>7</v>
      </c>
      <c r="N18" s="77">
        <v>6</v>
      </c>
      <c r="O18" s="89">
        <v>7</v>
      </c>
      <c r="P18" s="47">
        <v>283990</v>
      </c>
      <c r="Q18" s="417"/>
      <c r="R18" s="48">
        <v>266962</v>
      </c>
      <c r="S18" s="96">
        <v>379742</v>
      </c>
      <c r="T18" s="101">
        <v>1</v>
      </c>
      <c r="U18" s="78">
        <v>1</v>
      </c>
      <c r="V18" s="89"/>
      <c r="W18" s="89">
        <v>1</v>
      </c>
      <c r="X18" s="349">
        <v>108654</v>
      </c>
      <c r="Y18" s="48">
        <v>90849</v>
      </c>
      <c r="Z18" s="96">
        <v>76137</v>
      </c>
      <c r="AA18" s="101">
        <f t="shared" si="0"/>
        <v>14.5</v>
      </c>
      <c r="AB18" s="78">
        <f t="shared" si="1"/>
        <v>15.25</v>
      </c>
      <c r="AC18" s="349">
        <f t="shared" si="2"/>
        <v>519094</v>
      </c>
      <c r="AD18" s="48">
        <f t="shared" si="3"/>
        <v>574527</v>
      </c>
      <c r="AE18" s="125">
        <v>0.43</v>
      </c>
      <c r="AF18" s="126">
        <v>0.40100000000000002</v>
      </c>
      <c r="AG18" s="136">
        <v>0.40400000000000003</v>
      </c>
      <c r="AH18" s="106">
        <v>71.2</v>
      </c>
      <c r="AI18" s="107">
        <v>76</v>
      </c>
      <c r="AJ18" s="357">
        <v>74.2</v>
      </c>
      <c r="AK18" s="364"/>
    </row>
    <row r="19" spans="1:46" ht="21.75" customHeight="1" thickBot="1" x14ac:dyDescent="0.3">
      <c r="A19" s="553"/>
      <c r="B19" s="4" t="s">
        <v>15</v>
      </c>
      <c r="C19" s="399"/>
      <c r="D19" s="68">
        <v>64.3</v>
      </c>
      <c r="E19" s="392"/>
      <c r="F19" s="69">
        <v>63.25</v>
      </c>
      <c r="G19" s="121">
        <v>64.5</v>
      </c>
      <c r="H19" s="405"/>
      <c r="I19" s="51">
        <v>4374597</v>
      </c>
      <c r="J19" s="52">
        <v>4309973</v>
      </c>
      <c r="K19" s="412"/>
      <c r="L19" s="344">
        <v>4222301</v>
      </c>
      <c r="M19" s="82">
        <v>32.299999999999997</v>
      </c>
      <c r="N19" s="83">
        <v>29.3</v>
      </c>
      <c r="O19" s="91">
        <v>29.8</v>
      </c>
      <c r="P19" s="51">
        <v>2536541</v>
      </c>
      <c r="Q19" s="419"/>
      <c r="R19" s="52">
        <v>2269115</v>
      </c>
      <c r="S19" s="98">
        <v>2212988</v>
      </c>
      <c r="T19" s="103">
        <v>5</v>
      </c>
      <c r="U19" s="84">
        <v>4.5</v>
      </c>
      <c r="V19" s="91"/>
      <c r="W19" s="91">
        <v>4</v>
      </c>
      <c r="X19" s="351">
        <v>455689</v>
      </c>
      <c r="Y19" s="52">
        <v>447716</v>
      </c>
      <c r="Z19" s="98">
        <v>458451</v>
      </c>
      <c r="AA19" s="103">
        <f t="shared" si="0"/>
        <v>29.450000000000003</v>
      </c>
      <c r="AB19" s="84">
        <f t="shared" si="1"/>
        <v>30.700000000000003</v>
      </c>
      <c r="AC19" s="351">
        <f t="shared" si="2"/>
        <v>1593142</v>
      </c>
      <c r="AD19" s="52">
        <f t="shared" si="3"/>
        <v>1550862</v>
      </c>
      <c r="AE19" s="127">
        <v>0.39200000000000002</v>
      </c>
      <c r="AF19" s="128">
        <v>0.42899999999999999</v>
      </c>
      <c r="AG19" s="137">
        <v>0.48099999999999998</v>
      </c>
      <c r="AH19" s="110">
        <v>235.8</v>
      </c>
      <c r="AI19" s="111">
        <v>240</v>
      </c>
      <c r="AJ19" s="358">
        <v>254.8</v>
      </c>
      <c r="AK19" s="364"/>
      <c r="AO19" s="7"/>
      <c r="AP19" s="7"/>
    </row>
    <row r="20" spans="1:46" ht="15" customHeight="1" x14ac:dyDescent="0.25">
      <c r="A20" s="545" t="s">
        <v>31</v>
      </c>
      <c r="B20" s="6" t="s">
        <v>16</v>
      </c>
      <c r="C20" s="7"/>
      <c r="D20" s="70">
        <v>25857.3</v>
      </c>
      <c r="E20" s="393"/>
      <c r="F20" s="53">
        <v>24256.37</v>
      </c>
      <c r="G20" s="60">
        <v>24853.15</v>
      </c>
      <c r="H20" s="406"/>
      <c r="I20" s="49">
        <v>1302039063</v>
      </c>
      <c r="J20" s="50">
        <v>1372385279</v>
      </c>
      <c r="K20" s="411"/>
      <c r="L20" s="345">
        <v>1422231714</v>
      </c>
      <c r="M20" s="79">
        <v>14876.4</v>
      </c>
      <c r="N20" s="80">
        <v>13579.6</v>
      </c>
      <c r="O20" s="90">
        <v>13920.5</v>
      </c>
      <c r="P20" s="49">
        <v>710309137</v>
      </c>
      <c r="Q20" s="418"/>
      <c r="R20" s="50">
        <v>761281605</v>
      </c>
      <c r="S20" s="99">
        <v>804828390</v>
      </c>
      <c r="T20" s="102">
        <v>2290.5</v>
      </c>
      <c r="U20" s="81">
        <v>2258.46</v>
      </c>
      <c r="V20" s="90"/>
      <c r="W20" s="90">
        <v>2142.4</v>
      </c>
      <c r="X20" s="350">
        <v>182628993</v>
      </c>
      <c r="Y20" s="50">
        <v>172294900</v>
      </c>
      <c r="Z20" s="97">
        <v>176069301</v>
      </c>
      <c r="AA20" s="102">
        <f t="shared" si="0"/>
        <v>8418.3099999999977</v>
      </c>
      <c r="AB20" s="81">
        <f t="shared" si="1"/>
        <v>8790.2500000000018</v>
      </c>
      <c r="AC20" s="350">
        <f t="shared" si="2"/>
        <v>438808774</v>
      </c>
      <c r="AD20" s="50">
        <f t="shared" si="3"/>
        <v>441334023</v>
      </c>
      <c r="AE20" s="125">
        <v>0.39800000000000002</v>
      </c>
      <c r="AF20" s="126">
        <v>0.41</v>
      </c>
      <c r="AG20" s="136">
        <v>0.40899999999999997</v>
      </c>
      <c r="AH20" s="108">
        <v>306826.59999999998</v>
      </c>
      <c r="AI20" s="109">
        <v>307974</v>
      </c>
      <c r="AJ20" s="357">
        <v>310589.8</v>
      </c>
      <c r="AK20" s="364"/>
      <c r="AO20" s="7"/>
      <c r="AP20" s="7"/>
    </row>
    <row r="21" spans="1:46" ht="15.75" thickBot="1" x14ac:dyDescent="0.3">
      <c r="A21" s="546"/>
      <c r="B21" s="13" t="s">
        <v>17</v>
      </c>
      <c r="C21" s="400"/>
      <c r="D21" s="71">
        <v>5317.3</v>
      </c>
      <c r="E21" s="394"/>
      <c r="F21" s="56">
        <v>5557.7</v>
      </c>
      <c r="G21" s="61">
        <v>5665.16</v>
      </c>
      <c r="H21" s="407"/>
      <c r="I21" s="54">
        <v>280025701</v>
      </c>
      <c r="J21" s="55">
        <v>293069438</v>
      </c>
      <c r="K21" s="413"/>
      <c r="L21" s="346">
        <v>303349789</v>
      </c>
      <c r="M21" s="85">
        <v>2854</v>
      </c>
      <c r="N21" s="86">
        <v>3038.8</v>
      </c>
      <c r="O21" s="92">
        <v>3101</v>
      </c>
      <c r="P21" s="54">
        <v>154141835</v>
      </c>
      <c r="Q21" s="420"/>
      <c r="R21" s="55">
        <v>163800282</v>
      </c>
      <c r="S21" s="100">
        <v>168689535</v>
      </c>
      <c r="T21" s="104">
        <v>688.5</v>
      </c>
      <c r="U21" s="87">
        <v>699.52</v>
      </c>
      <c r="V21" s="92"/>
      <c r="W21" s="92">
        <v>707.78</v>
      </c>
      <c r="X21" s="352">
        <v>50012714</v>
      </c>
      <c r="Y21" s="55">
        <v>50931663</v>
      </c>
      <c r="Z21" s="100">
        <v>53263608</v>
      </c>
      <c r="AA21" s="102">
        <f t="shared" si="0"/>
        <v>1819.3799999999997</v>
      </c>
      <c r="AB21" s="81">
        <f t="shared" si="1"/>
        <v>1856.38</v>
      </c>
      <c r="AC21" s="350">
        <f t="shared" si="2"/>
        <v>78337493</v>
      </c>
      <c r="AD21" s="50">
        <f t="shared" si="3"/>
        <v>81396646</v>
      </c>
      <c r="AE21" s="131">
        <v>0.38600000000000001</v>
      </c>
      <c r="AF21" s="132">
        <v>0.40100000000000002</v>
      </c>
      <c r="AG21" s="139">
        <v>0.40899999999999997</v>
      </c>
      <c r="AH21" s="112">
        <v>61016</v>
      </c>
      <c r="AI21" s="113">
        <v>61429</v>
      </c>
      <c r="AJ21" s="360">
        <v>61596.4</v>
      </c>
      <c r="AK21" s="364"/>
      <c r="AO21" s="7"/>
      <c r="AP21" s="7"/>
    </row>
    <row r="22" spans="1:46" ht="16.5" thickTop="1" thickBot="1" x14ac:dyDescent="0.3">
      <c r="B22" s="4" t="s">
        <v>33</v>
      </c>
      <c r="C22" s="399"/>
      <c r="D22" s="170">
        <f>SUM(D5:D21)</f>
        <v>36005.5</v>
      </c>
      <c r="E22" s="395"/>
      <c r="F22" s="72">
        <f>SUM(F5:F21)</f>
        <v>34751.81</v>
      </c>
      <c r="G22" s="93">
        <f>SUM(G5:G21)</f>
        <v>35465.979999999996</v>
      </c>
      <c r="H22" s="25"/>
      <c r="I22" s="347">
        <f>SUM(I5:I21)</f>
        <v>1836216312</v>
      </c>
      <c r="J22" s="57">
        <f t="shared" ref="J22:Z22" si="4">SUM(J5:J21)</f>
        <v>1926693908</v>
      </c>
      <c r="K22" s="414"/>
      <c r="L22" s="348">
        <f t="shared" si="4"/>
        <v>1990081241</v>
      </c>
      <c r="M22" s="21">
        <f>SUM(M5:M21)</f>
        <v>20233.599999999999</v>
      </c>
      <c r="N22" s="40">
        <f>SUM(N5:N21)</f>
        <v>19114.2</v>
      </c>
      <c r="O22" s="18">
        <f t="shared" si="4"/>
        <v>19501.8</v>
      </c>
      <c r="P22" s="20">
        <f>SUM(P5:P21)</f>
        <v>1004412150</v>
      </c>
      <c r="Q22" s="26"/>
      <c r="R22" s="26">
        <f>SUM(R5:R21)</f>
        <v>1067253486</v>
      </c>
      <c r="S22" s="171">
        <f t="shared" si="4"/>
        <v>1115358682</v>
      </c>
      <c r="T22" s="17">
        <f>SUM(T5:T21)</f>
        <v>3441.8</v>
      </c>
      <c r="U22" s="25">
        <f>SUM(U5:U21)</f>
        <v>3422.03</v>
      </c>
      <c r="V22" s="25"/>
      <c r="W22" s="18">
        <f t="shared" si="4"/>
        <v>3308.75</v>
      </c>
      <c r="X22" s="19">
        <f>SUM(X5:X21)</f>
        <v>266473125</v>
      </c>
      <c r="Y22" s="25">
        <f>SUM(Y5:Y21)</f>
        <v>257662868</v>
      </c>
      <c r="Z22" s="16">
        <f t="shared" si="4"/>
        <v>264857468</v>
      </c>
      <c r="AA22" s="353">
        <f t="shared" si="0"/>
        <v>12215.579999999998</v>
      </c>
      <c r="AB22" s="354">
        <f t="shared" si="1"/>
        <v>12655.429999999997</v>
      </c>
      <c r="AC22" s="355">
        <f t="shared" si="2"/>
        <v>601777554</v>
      </c>
      <c r="AD22" s="356">
        <f t="shared" si="3"/>
        <v>609865091</v>
      </c>
      <c r="AE22" s="133"/>
      <c r="AF22" s="134"/>
      <c r="AG22" s="134"/>
      <c r="AH22" s="172">
        <f>SUM(AH5:AH21)</f>
        <v>414990</v>
      </c>
      <c r="AI22" s="24">
        <f>SUM(AI5:AI21)</f>
        <v>416274</v>
      </c>
      <c r="AJ22" s="361">
        <f>SUM(AJ5:AJ21)</f>
        <v>419131.4</v>
      </c>
      <c r="AK22" s="362"/>
    </row>
    <row r="23" spans="1:46" x14ac:dyDescent="0.25">
      <c r="R23" s="27"/>
      <c r="S23" s="27"/>
      <c r="T23" s="27"/>
    </row>
    <row r="24" spans="1:46" ht="15.75" thickBot="1" x14ac:dyDescent="0.3"/>
    <row r="25" spans="1:46" ht="15.75" thickBot="1" x14ac:dyDescent="0.3">
      <c r="D25" s="529" t="s">
        <v>84</v>
      </c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R25" s="338" t="s">
        <v>44</v>
      </c>
      <c r="S25" s="339"/>
      <c r="T25" s="339"/>
      <c r="U25" s="339"/>
      <c r="V25" s="339"/>
      <c r="W25" s="339"/>
      <c r="X25" s="339"/>
      <c r="Y25" s="339"/>
      <c r="Z25" s="340"/>
      <c r="AA25" s="335" t="s">
        <v>42</v>
      </c>
      <c r="AB25" s="336"/>
      <c r="AC25" s="336"/>
      <c r="AD25" s="336"/>
      <c r="AE25" s="336"/>
      <c r="AF25" s="336"/>
      <c r="AG25" s="336"/>
      <c r="AH25" s="337"/>
      <c r="AQ25" s="310"/>
    </row>
    <row r="26" spans="1:46" ht="15.75" thickBot="1" x14ac:dyDescent="0.3">
      <c r="D26" s="267" t="s">
        <v>36</v>
      </c>
      <c r="E26" s="312"/>
      <c r="F26" s="269" t="s">
        <v>34</v>
      </c>
      <c r="G26" s="542" t="s">
        <v>49</v>
      </c>
      <c r="H26" s="542"/>
      <c r="I26" s="543"/>
      <c r="J26" s="22" t="s">
        <v>36</v>
      </c>
      <c r="K26" s="312"/>
      <c r="L26" s="22" t="s">
        <v>34</v>
      </c>
      <c r="M26" s="544" t="s">
        <v>49</v>
      </c>
      <c r="N26" s="543"/>
      <c r="R26" s="273" t="s">
        <v>36</v>
      </c>
      <c r="S26" s="272" t="s">
        <v>34</v>
      </c>
      <c r="T26" s="272" t="s">
        <v>50</v>
      </c>
      <c r="U26" s="274"/>
      <c r="V26" s="322"/>
      <c r="W26" s="189" t="s">
        <v>36</v>
      </c>
      <c r="X26" s="189" t="s">
        <v>34</v>
      </c>
      <c r="Y26" s="273" t="s">
        <v>49</v>
      </c>
      <c r="Z26" s="274"/>
      <c r="AA26" s="267" t="s">
        <v>36</v>
      </c>
      <c r="AB26" s="269" t="s">
        <v>34</v>
      </c>
      <c r="AC26" s="267" t="s">
        <v>49</v>
      </c>
      <c r="AD26" s="268"/>
      <c r="AE26" s="267" t="s">
        <v>36</v>
      </c>
      <c r="AF26" s="269" t="s">
        <v>34</v>
      </c>
      <c r="AG26" s="270" t="s">
        <v>49</v>
      </c>
      <c r="AH26" s="271"/>
    </row>
    <row r="27" spans="1:46" ht="60.75" thickBot="1" x14ac:dyDescent="0.3">
      <c r="D27" s="8" t="s">
        <v>39</v>
      </c>
      <c r="E27" s="9"/>
      <c r="F27" s="10" t="s">
        <v>39</v>
      </c>
      <c r="G27" s="191" t="s">
        <v>51</v>
      </c>
      <c r="H27" s="408"/>
      <c r="I27" s="365" t="s">
        <v>38</v>
      </c>
      <c r="J27" s="8" t="s">
        <v>45</v>
      </c>
      <c r="K27" s="9"/>
      <c r="L27" s="10" t="s">
        <v>45</v>
      </c>
      <c r="M27" s="191" t="s">
        <v>51</v>
      </c>
      <c r="N27" s="187" t="s">
        <v>38</v>
      </c>
      <c r="R27" s="373" t="s">
        <v>40</v>
      </c>
      <c r="S27" s="334" t="s">
        <v>40</v>
      </c>
      <c r="T27" s="143" t="s">
        <v>51</v>
      </c>
      <c r="U27" s="187" t="s">
        <v>38</v>
      </c>
      <c r="V27" s="421"/>
      <c r="W27" s="9" t="s">
        <v>41</v>
      </c>
      <c r="X27" s="10" t="s">
        <v>41</v>
      </c>
      <c r="Y27" s="190" t="s">
        <v>51</v>
      </c>
      <c r="Z27" s="145" t="s">
        <v>38</v>
      </c>
      <c r="AA27" s="8" t="s">
        <v>43</v>
      </c>
      <c r="AB27" s="10" t="s">
        <v>43</v>
      </c>
      <c r="AC27" s="376" t="s">
        <v>51</v>
      </c>
      <c r="AD27" s="376" t="s">
        <v>38</v>
      </c>
      <c r="AE27" s="144" t="s">
        <v>46</v>
      </c>
      <c r="AF27" s="188" t="s">
        <v>46</v>
      </c>
      <c r="AG27" s="190" t="s">
        <v>51</v>
      </c>
      <c r="AH27" s="146" t="s">
        <v>38</v>
      </c>
    </row>
    <row r="28" spans="1:46" x14ac:dyDescent="0.25">
      <c r="B28" s="2" t="s">
        <v>1</v>
      </c>
      <c r="C28" s="2"/>
      <c r="D28" s="147">
        <f t="shared" ref="D28:D44" si="5">AI5/F5</f>
        <v>10.466732585300145</v>
      </c>
      <c r="E28" s="29"/>
      <c r="F28" s="366">
        <f t="shared" ref="F28:F44" si="6">AJ5/G5</f>
        <v>10.344101714895169</v>
      </c>
      <c r="G28" s="178">
        <f t="shared" ref="G28:G44" si="7">AVERAGE(D28:F28)</f>
        <v>10.405417150097657</v>
      </c>
      <c r="H28" s="178"/>
      <c r="I28" s="30">
        <f t="shared" ref="I28:I44" si="8">(F28-D28)/D28</f>
        <v>-1.1716251409461141E-2</v>
      </c>
      <c r="J28" s="154">
        <f t="shared" ref="J28:J45" si="9">J5/AI5</f>
        <v>4792.5383351588171</v>
      </c>
      <c r="K28" s="36"/>
      <c r="L28" s="155">
        <f t="shared" ref="L28:L45" si="10">L5/AJ5</f>
        <v>4726.5860805860802</v>
      </c>
      <c r="M28" s="185">
        <f>AVERAGE(J28:L28)</f>
        <v>4759.5622078724482</v>
      </c>
      <c r="N28" s="30">
        <f t="shared" ref="N28:N44" si="11">(L28-J28)/J28</f>
        <v>-1.3761445388741219E-2</v>
      </c>
      <c r="O28" s="386">
        <f>AVERAGE(N28:N31)</f>
        <v>-7.0720353086864644E-3</v>
      </c>
      <c r="R28" s="147">
        <f t="shared" ref="R28:R45" si="12">AI5/N5</f>
        <v>20.603667136812412</v>
      </c>
      <c r="S28" s="29">
        <f t="shared" ref="S28:S45" si="13">AJ5/O5</f>
        <v>21.132454128440365</v>
      </c>
      <c r="T28" s="181">
        <f t="shared" ref="T28:T44" si="14">AVERAGE(R28:S28)</f>
        <v>20.868060632626388</v>
      </c>
      <c r="U28" s="30">
        <f t="shared" ref="U28:U45" si="15">(S28-R28)/R28</f>
        <v>2.566470270154839E-2</v>
      </c>
      <c r="V28" s="114"/>
      <c r="W28" s="36">
        <f t="shared" ref="W28:W45" si="16">R5/AI5</f>
        <v>2686.6388280394303</v>
      </c>
      <c r="X28" s="155">
        <f t="shared" ref="X28:X45" si="17">S5/AJ5</f>
        <v>2557.9820919820918</v>
      </c>
      <c r="Y28" s="185">
        <f t="shared" ref="Y28:Y44" si="18">AVERAGE(W28:X28)</f>
        <v>2622.3104600107608</v>
      </c>
      <c r="Z28" s="114">
        <f t="shared" ref="Z28:Z45" si="19">(X28-W28)/W28</f>
        <v>-4.7887618802571079E-2</v>
      </c>
      <c r="AA28" s="147">
        <f t="shared" ref="AA28:AA45" si="20">AI5/U5</f>
        <v>108.69047619047619</v>
      </c>
      <c r="AB28" s="366">
        <f t="shared" ref="AB28:AB45" si="21">AJ5/W5</f>
        <v>106.51734104046243</v>
      </c>
      <c r="AC28" s="181">
        <f t="shared" ref="AC28:AC44" si="22">AVERAGE(AA28:AB28)</f>
        <v>107.60390861546931</v>
      </c>
      <c r="AD28" s="114">
        <f t="shared" ref="AD28:AD45" si="23">(AB28-AA28)/AA28</f>
        <v>-1.9993795465624988E-2</v>
      </c>
      <c r="AE28" s="154">
        <f t="shared" ref="AE28:AE44" si="24">Y5/AI5</f>
        <v>645.12157721796279</v>
      </c>
      <c r="AF28" s="155">
        <f t="shared" ref="AF28:AF44" si="25">Z5/AJ5</f>
        <v>668.97856464523136</v>
      </c>
      <c r="AG28" s="162">
        <f t="shared" ref="AG28:AG44" si="26">AVERAGE(AE28:AF28)</f>
        <v>657.05007093159702</v>
      </c>
      <c r="AH28" s="30">
        <f t="shared" ref="AH28:AH44" si="27">(AF28-AE28)/AE28</f>
        <v>3.6980606865065636E-2</v>
      </c>
    </row>
    <row r="29" spans="1:46" x14ac:dyDescent="0.25">
      <c r="B29" s="6" t="s">
        <v>2</v>
      </c>
      <c r="C29" s="6"/>
      <c r="D29" s="148">
        <f t="shared" si="5"/>
        <v>10.174663982858256</v>
      </c>
      <c r="E29" s="149"/>
      <c r="F29" s="367">
        <f t="shared" si="6"/>
        <v>10.338757001867165</v>
      </c>
      <c r="G29" s="179">
        <f t="shared" si="7"/>
        <v>10.256710492362711</v>
      </c>
      <c r="H29" s="179"/>
      <c r="I29" s="31">
        <f t="shared" si="8"/>
        <v>1.6127610630224717E-2</v>
      </c>
      <c r="J29" s="156">
        <f t="shared" si="9"/>
        <v>5062.2977026164644</v>
      </c>
      <c r="K29" s="37"/>
      <c r="L29" s="157">
        <f t="shared" si="10"/>
        <v>4977.566111971104</v>
      </c>
      <c r="M29" s="183">
        <f>AVERAGE(J29:L29)</f>
        <v>5019.9319072937842</v>
      </c>
      <c r="N29" s="31">
        <f t="shared" si="11"/>
        <v>-1.6737773166040134E-2</v>
      </c>
      <c r="R29" s="148">
        <f t="shared" si="12"/>
        <v>20.51047120418848</v>
      </c>
      <c r="S29" s="149">
        <f t="shared" si="13"/>
        <v>20.782841823056302</v>
      </c>
      <c r="T29" s="179">
        <f t="shared" si="14"/>
        <v>20.646656513622389</v>
      </c>
      <c r="U29" s="31">
        <f t="shared" si="15"/>
        <v>1.3279588565093528E-2</v>
      </c>
      <c r="V29" s="115"/>
      <c r="W29" s="37">
        <f t="shared" si="16"/>
        <v>2778.3232291001914</v>
      </c>
      <c r="X29" s="157">
        <f t="shared" si="17"/>
        <v>2637.5312822497417</v>
      </c>
      <c r="Y29" s="183">
        <f t="shared" si="18"/>
        <v>2707.9272556749665</v>
      </c>
      <c r="Z29" s="115">
        <f t="shared" si="19"/>
        <v>-5.0675150168199692E-2</v>
      </c>
      <c r="AA29" s="148">
        <f t="shared" si="20"/>
        <v>120.77071290944123</v>
      </c>
      <c r="AB29" s="367">
        <f t="shared" si="21"/>
        <v>123.19427890345649</v>
      </c>
      <c r="AC29" s="179">
        <f t="shared" si="22"/>
        <v>121.98249590644886</v>
      </c>
      <c r="AD29" s="115">
        <f t="shared" si="23"/>
        <v>2.0067497621153823E-2</v>
      </c>
      <c r="AE29" s="156">
        <f t="shared" si="24"/>
        <v>550.97957881301852</v>
      </c>
      <c r="AF29" s="157">
        <f t="shared" si="25"/>
        <v>541.16486068111453</v>
      </c>
      <c r="AG29" s="163">
        <f t="shared" si="26"/>
        <v>546.07221974706658</v>
      </c>
      <c r="AH29" s="31">
        <f t="shared" si="27"/>
        <v>-1.7813215787503313E-2</v>
      </c>
    </row>
    <row r="30" spans="1:46" x14ac:dyDescent="0.25">
      <c r="B30" s="6" t="s">
        <v>3</v>
      </c>
      <c r="C30" s="6"/>
      <c r="D30" s="148">
        <f t="shared" si="5"/>
        <v>8.832328509164908</v>
      </c>
      <c r="E30" s="149"/>
      <c r="F30" s="367">
        <f t="shared" si="6"/>
        <v>8.8312170950758748</v>
      </c>
      <c r="G30" s="179">
        <f t="shared" si="7"/>
        <v>8.8317728021203905</v>
      </c>
      <c r="H30" s="179"/>
      <c r="I30" s="31">
        <f t="shared" si="8"/>
        <v>-1.2583477707830759E-4</v>
      </c>
      <c r="J30" s="156">
        <f t="shared" si="9"/>
        <v>5643.3196354883084</v>
      </c>
      <c r="K30" s="37"/>
      <c r="L30" s="157">
        <f t="shared" si="10"/>
        <v>5679.2655000701361</v>
      </c>
      <c r="M30" s="183">
        <f t="shared" ref="M30:M44" si="28">AVERAGE(J30:L30)</f>
        <v>5661.2925677792227</v>
      </c>
      <c r="N30" s="31">
        <f t="shared" si="11"/>
        <v>6.3696311574804711E-3</v>
      </c>
      <c r="R30" s="148">
        <f t="shared" si="12"/>
        <v>18.180681462957175</v>
      </c>
      <c r="S30" s="149">
        <f t="shared" si="13"/>
        <v>18.27948717948718</v>
      </c>
      <c r="T30" s="179">
        <f t="shared" si="14"/>
        <v>18.230084321222179</v>
      </c>
      <c r="U30" s="31">
        <f t="shared" si="15"/>
        <v>5.4346541812154035E-3</v>
      </c>
      <c r="V30" s="115"/>
      <c r="W30" s="37">
        <f t="shared" si="16"/>
        <v>3116.5686038514441</v>
      </c>
      <c r="X30" s="157">
        <f t="shared" si="17"/>
        <v>3104.8027423201011</v>
      </c>
      <c r="Y30" s="183">
        <f t="shared" si="18"/>
        <v>3110.6856730857726</v>
      </c>
      <c r="Z30" s="115">
        <f t="shared" si="19"/>
        <v>-3.775261522176289E-3</v>
      </c>
      <c r="AA30" s="148">
        <f t="shared" si="20"/>
        <v>122.4421052631579</v>
      </c>
      <c r="AB30" s="367">
        <f t="shared" si="21"/>
        <v>121.34468085106383</v>
      </c>
      <c r="AC30" s="179">
        <f t="shared" si="22"/>
        <v>121.89339305711087</v>
      </c>
      <c r="AD30" s="115">
        <f t="shared" si="23"/>
        <v>-8.9628025403143703E-3</v>
      </c>
      <c r="AE30" s="156">
        <f t="shared" si="24"/>
        <v>637.81946354883087</v>
      </c>
      <c r="AF30" s="157">
        <f t="shared" si="25"/>
        <v>656.38185580025254</v>
      </c>
      <c r="AG30" s="163">
        <f t="shared" si="26"/>
        <v>647.1006596745417</v>
      </c>
      <c r="AH30" s="31">
        <f t="shared" si="27"/>
        <v>2.9102894019791152E-2</v>
      </c>
    </row>
    <row r="31" spans="1:46" ht="15.75" thickBot="1" x14ac:dyDescent="0.3">
      <c r="B31" s="4" t="s">
        <v>4</v>
      </c>
      <c r="C31" s="4"/>
      <c r="D31" s="150">
        <f t="shared" si="5"/>
        <v>9.4010958773000262</v>
      </c>
      <c r="E31" s="151"/>
      <c r="F31" s="368">
        <f t="shared" si="6"/>
        <v>9.6117960679773411</v>
      </c>
      <c r="G31" s="180">
        <f t="shared" si="7"/>
        <v>9.5064459726386836</v>
      </c>
      <c r="H31" s="180"/>
      <c r="I31" s="32">
        <f t="shared" si="8"/>
        <v>2.2412301015467099E-2</v>
      </c>
      <c r="J31" s="158">
        <f t="shared" si="9"/>
        <v>5322.4252990582845</v>
      </c>
      <c r="K31" s="38"/>
      <c r="L31" s="159">
        <f t="shared" si="10"/>
        <v>5300.2917069063715</v>
      </c>
      <c r="M31" s="184">
        <f t="shared" si="28"/>
        <v>5311.358502982328</v>
      </c>
      <c r="N31" s="32">
        <f t="shared" si="11"/>
        <v>-4.1585538374449725E-3</v>
      </c>
      <c r="R31" s="150">
        <f t="shared" si="12"/>
        <v>19.464949219717614</v>
      </c>
      <c r="S31" s="151">
        <f t="shared" si="13"/>
        <v>19.170662235936387</v>
      </c>
      <c r="T31" s="180">
        <f t="shared" si="14"/>
        <v>19.317805727827</v>
      </c>
      <c r="U31" s="32">
        <f t="shared" si="15"/>
        <v>-1.5118815901308378E-2</v>
      </c>
      <c r="V31" s="116"/>
      <c r="W31" s="38">
        <f t="shared" si="16"/>
        <v>2780.5647747518451</v>
      </c>
      <c r="X31" s="159">
        <f t="shared" si="17"/>
        <v>2812.9829383651536</v>
      </c>
      <c r="Y31" s="184">
        <f t="shared" si="18"/>
        <v>2796.7738565584996</v>
      </c>
      <c r="Z31" s="116">
        <f t="shared" si="19"/>
        <v>1.1658841364773341E-2</v>
      </c>
      <c r="AA31" s="150">
        <f t="shared" si="20"/>
        <v>87.233570159857905</v>
      </c>
      <c r="AB31" s="368">
        <f t="shared" si="21"/>
        <v>107.2589641434263</v>
      </c>
      <c r="AC31" s="180">
        <f t="shared" si="22"/>
        <v>97.246267151642101</v>
      </c>
      <c r="AD31" s="116">
        <f t="shared" si="23"/>
        <v>0.22956063757188097</v>
      </c>
      <c r="AE31" s="158">
        <f t="shared" si="24"/>
        <v>814.57699160091624</v>
      </c>
      <c r="AF31" s="159">
        <f t="shared" si="25"/>
        <v>768.09003788722976</v>
      </c>
      <c r="AG31" s="164">
        <f t="shared" si="26"/>
        <v>791.333514744073</v>
      </c>
      <c r="AH31" s="32">
        <f t="shared" si="27"/>
        <v>-5.7068827370539983E-2</v>
      </c>
      <c r="AT31" s="1"/>
    </row>
    <row r="32" spans="1:46" x14ac:dyDescent="0.25">
      <c r="B32" s="2" t="s">
        <v>5</v>
      </c>
      <c r="C32" s="6"/>
      <c r="D32" s="148">
        <f t="shared" si="5"/>
        <v>11.641318277437918</v>
      </c>
      <c r="E32" s="149"/>
      <c r="F32" s="367">
        <f t="shared" si="6"/>
        <v>11.233926514492584</v>
      </c>
      <c r="G32" s="179">
        <f t="shared" si="7"/>
        <v>11.437622395965251</v>
      </c>
      <c r="H32" s="179"/>
      <c r="I32" s="31">
        <f t="shared" si="8"/>
        <v>-3.4995328985627135E-2</v>
      </c>
      <c r="J32" s="154">
        <f t="shared" si="9"/>
        <v>5307.9961574410636</v>
      </c>
      <c r="K32" s="36"/>
      <c r="L32" s="155">
        <f t="shared" si="10"/>
        <v>5738.0672972294296</v>
      </c>
      <c r="M32" s="183">
        <f t="shared" si="28"/>
        <v>5523.0317273352466</v>
      </c>
      <c r="N32" s="31">
        <f t="shared" si="11"/>
        <v>8.1023257559345974E-2</v>
      </c>
      <c r="R32" s="148">
        <f t="shared" si="12"/>
        <v>20.173894825057616</v>
      </c>
      <c r="S32" s="149">
        <f t="shared" si="13"/>
        <v>19.33953864832052</v>
      </c>
      <c r="T32" s="179">
        <f t="shared" si="14"/>
        <v>19.756716736689068</v>
      </c>
      <c r="U32" s="31">
        <f t="shared" si="15"/>
        <v>-4.1358209903065303E-2</v>
      </c>
      <c r="V32" s="115"/>
      <c r="W32" s="36">
        <f t="shared" si="16"/>
        <v>2929.8041333471806</v>
      </c>
      <c r="X32" s="155">
        <f t="shared" si="17"/>
        <v>3143.4378923579138</v>
      </c>
      <c r="Y32" s="183">
        <f t="shared" si="18"/>
        <v>3036.6210128525472</v>
      </c>
      <c r="Z32" s="115">
        <f t="shared" si="19"/>
        <v>7.2917420171247235E-2</v>
      </c>
      <c r="AA32" s="148">
        <f t="shared" si="20"/>
        <v>102.03454487654975</v>
      </c>
      <c r="AB32" s="367">
        <f t="shared" si="21"/>
        <v>94.723488602576808</v>
      </c>
      <c r="AC32" s="179">
        <f t="shared" si="22"/>
        <v>98.379016739563269</v>
      </c>
      <c r="AD32" s="115">
        <f t="shared" si="23"/>
        <v>-7.1652755278307834E-2</v>
      </c>
      <c r="AE32" s="154">
        <f t="shared" si="24"/>
        <v>738.94765811610762</v>
      </c>
      <c r="AF32" s="155">
        <f t="shared" si="25"/>
        <v>808.05861304093071</v>
      </c>
      <c r="AG32" s="163">
        <f t="shared" si="26"/>
        <v>773.50313557851916</v>
      </c>
      <c r="AH32" s="31">
        <f t="shared" si="27"/>
        <v>9.352618438634254E-2</v>
      </c>
    </row>
    <row r="33" spans="2:34" x14ac:dyDescent="0.25">
      <c r="B33" s="6" t="s">
        <v>6</v>
      </c>
      <c r="C33" s="6"/>
      <c r="D33" s="148">
        <f t="shared" si="5"/>
        <v>8.9215818599001224</v>
      </c>
      <c r="E33" s="149"/>
      <c r="F33" s="367">
        <f t="shared" si="6"/>
        <v>9.1119712622873212</v>
      </c>
      <c r="G33" s="179">
        <f t="shared" si="7"/>
        <v>9.0167765610937209</v>
      </c>
      <c r="H33" s="179"/>
      <c r="I33" s="31">
        <f t="shared" si="8"/>
        <v>2.1340318945336698E-2</v>
      </c>
      <c r="J33" s="156">
        <f t="shared" si="9"/>
        <v>5739.1945537065048</v>
      </c>
      <c r="K33" s="37"/>
      <c r="L33" s="157">
        <f t="shared" si="10"/>
        <v>5930.3251634985636</v>
      </c>
      <c r="M33" s="183">
        <f t="shared" si="28"/>
        <v>5834.7598586025342</v>
      </c>
      <c r="N33" s="31">
        <f t="shared" si="11"/>
        <v>3.3302688731578572E-2</v>
      </c>
      <c r="R33" s="148">
        <f t="shared" si="12"/>
        <v>18.361111111111111</v>
      </c>
      <c r="S33" s="149">
        <f t="shared" si="13"/>
        <v>19.02441860465116</v>
      </c>
      <c r="T33" s="179">
        <f t="shared" si="14"/>
        <v>18.692764857881137</v>
      </c>
      <c r="U33" s="31">
        <f t="shared" si="15"/>
        <v>3.6125672870562446E-2</v>
      </c>
      <c r="V33" s="115"/>
      <c r="W33" s="37">
        <f t="shared" si="16"/>
        <v>3165.1724659606657</v>
      </c>
      <c r="X33" s="157">
        <f t="shared" si="17"/>
        <v>3119.7267893160565</v>
      </c>
      <c r="Y33" s="183">
        <f t="shared" si="18"/>
        <v>3142.4496276383611</v>
      </c>
      <c r="Z33" s="115">
        <f t="shared" si="19"/>
        <v>-1.4358041191545597E-2</v>
      </c>
      <c r="AA33" s="148">
        <f t="shared" si="20"/>
        <v>110.16666666666667</v>
      </c>
      <c r="AB33" s="367">
        <f t="shared" si="21"/>
        <v>109.07333333333332</v>
      </c>
      <c r="AC33" s="179">
        <f t="shared" si="22"/>
        <v>109.62</v>
      </c>
      <c r="AD33" s="115">
        <f t="shared" si="23"/>
        <v>-9.9243570347958953E-3</v>
      </c>
      <c r="AE33" s="156">
        <f t="shared" si="24"/>
        <v>778.10136157337365</v>
      </c>
      <c r="AF33" s="157">
        <f t="shared" si="25"/>
        <v>823.6932339099078</v>
      </c>
      <c r="AG33" s="163">
        <f t="shared" si="26"/>
        <v>800.89729774164073</v>
      </c>
      <c r="AH33" s="31">
        <f t="shared" si="27"/>
        <v>5.859374445039435E-2</v>
      </c>
    </row>
    <row r="34" spans="2:34" x14ac:dyDescent="0.25">
      <c r="B34" s="6" t="s">
        <v>7</v>
      </c>
      <c r="C34" s="6"/>
      <c r="D34" s="148">
        <f t="shared" si="5"/>
        <v>8.2761049480542344</v>
      </c>
      <c r="E34" s="149"/>
      <c r="F34" s="367">
        <f t="shared" si="6"/>
        <v>8.7693455155696434</v>
      </c>
      <c r="G34" s="179">
        <f t="shared" si="7"/>
        <v>8.5227252318119398</v>
      </c>
      <c r="H34" s="179"/>
      <c r="I34" s="31">
        <f t="shared" si="8"/>
        <v>5.9598152828085275E-2</v>
      </c>
      <c r="J34" s="156">
        <f t="shared" si="9"/>
        <v>6981.3382978723403</v>
      </c>
      <c r="K34" s="37"/>
      <c r="L34" s="157">
        <f t="shared" si="10"/>
        <v>6496.4852221985966</v>
      </c>
      <c r="M34" s="183">
        <f t="shared" si="28"/>
        <v>6738.9117600354684</v>
      </c>
      <c r="N34" s="31">
        <f t="shared" si="11"/>
        <v>-6.9449875509042358E-2</v>
      </c>
      <c r="R34" s="148">
        <f t="shared" si="12"/>
        <v>14.779874213836477</v>
      </c>
      <c r="S34" s="149">
        <f t="shared" si="13"/>
        <v>16.647787610619471</v>
      </c>
      <c r="T34" s="179">
        <f t="shared" si="14"/>
        <v>15.713830912227973</v>
      </c>
      <c r="U34" s="31">
        <f t="shared" si="15"/>
        <v>0.12638222556957276</v>
      </c>
      <c r="V34" s="115"/>
      <c r="W34" s="37">
        <f t="shared" si="16"/>
        <v>4065.7244680851063</v>
      </c>
      <c r="X34" s="157">
        <f t="shared" si="17"/>
        <v>3560.0637890708058</v>
      </c>
      <c r="Y34" s="183">
        <f t="shared" si="18"/>
        <v>3812.8941285779561</v>
      </c>
      <c r="Z34" s="115">
        <f t="shared" si="19"/>
        <v>-0.1243716053519138</v>
      </c>
      <c r="AA34" s="148">
        <f t="shared" si="20"/>
        <v>83.185840707964601</v>
      </c>
      <c r="AB34" s="367">
        <f t="shared" si="21"/>
        <v>79.042016806722685</v>
      </c>
      <c r="AC34" s="179">
        <f t="shared" si="22"/>
        <v>81.113928757343643</v>
      </c>
      <c r="AD34" s="115">
        <f t="shared" si="23"/>
        <v>-4.9814053280886866E-2</v>
      </c>
      <c r="AE34" s="156">
        <f t="shared" si="24"/>
        <v>987.35</v>
      </c>
      <c r="AF34" s="157">
        <f t="shared" si="25"/>
        <v>1029.8224537529236</v>
      </c>
      <c r="AG34" s="163">
        <f t="shared" si="26"/>
        <v>1008.5862268764618</v>
      </c>
      <c r="AH34" s="31">
        <f t="shared" si="27"/>
        <v>4.3016613918998907E-2</v>
      </c>
    </row>
    <row r="35" spans="2:34" x14ac:dyDescent="0.25">
      <c r="B35" s="6" t="s">
        <v>8</v>
      </c>
      <c r="C35" s="6"/>
      <c r="D35" s="148">
        <f t="shared" si="5"/>
        <v>8.9685851363026412</v>
      </c>
      <c r="E35" s="149"/>
      <c r="F35" s="367">
        <f t="shared" si="6"/>
        <v>9.0753449929894483</v>
      </c>
      <c r="G35" s="179">
        <f t="shared" si="7"/>
        <v>9.0219650646460448</v>
      </c>
      <c r="H35" s="179"/>
      <c r="I35" s="31">
        <f t="shared" si="8"/>
        <v>1.1903756842834583E-2</v>
      </c>
      <c r="J35" s="156">
        <f t="shared" si="9"/>
        <v>5805.2373437179749</v>
      </c>
      <c r="K35" s="37"/>
      <c r="L35" s="157">
        <f t="shared" si="10"/>
        <v>5776.2558952675236</v>
      </c>
      <c r="M35" s="183">
        <f t="shared" si="28"/>
        <v>5790.7466194927492</v>
      </c>
      <c r="N35" s="31">
        <f t="shared" si="11"/>
        <v>-4.9922934644202046E-3</v>
      </c>
      <c r="R35" s="148">
        <f t="shared" si="12"/>
        <v>18.977051730844028</v>
      </c>
      <c r="S35" s="149">
        <f t="shared" si="13"/>
        <v>19.65321614063124</v>
      </c>
      <c r="T35" s="179">
        <f t="shared" si="14"/>
        <v>19.315133935737634</v>
      </c>
      <c r="U35" s="31">
        <f t="shared" si="15"/>
        <v>3.5630635326151315E-2</v>
      </c>
      <c r="V35" s="115"/>
      <c r="W35" s="37">
        <f t="shared" si="16"/>
        <v>3049.025620004099</v>
      </c>
      <c r="X35" s="157">
        <f t="shared" si="17"/>
        <v>2958.2730931858841</v>
      </c>
      <c r="Y35" s="183">
        <f t="shared" si="18"/>
        <v>3003.6493565949913</v>
      </c>
      <c r="Z35" s="115">
        <f t="shared" si="19"/>
        <v>-2.9764435635700838E-2</v>
      </c>
      <c r="AA35" s="148">
        <f t="shared" si="20"/>
        <v>95.760549558390579</v>
      </c>
      <c r="AB35" s="367">
        <f t="shared" si="21"/>
        <v>95.890838206627677</v>
      </c>
      <c r="AC35" s="179">
        <f t="shared" si="22"/>
        <v>95.825693882509128</v>
      </c>
      <c r="AD35" s="115">
        <f t="shared" si="23"/>
        <v>1.3605670481000494E-3</v>
      </c>
      <c r="AE35" s="156">
        <f t="shared" si="24"/>
        <v>678.02725968436152</v>
      </c>
      <c r="AF35" s="157">
        <f t="shared" si="25"/>
        <v>734.30740770857051</v>
      </c>
      <c r="AG35" s="163">
        <f t="shared" si="26"/>
        <v>706.16733369646602</v>
      </c>
      <c r="AH35" s="31">
        <f t="shared" si="27"/>
        <v>8.3005730551908463E-2</v>
      </c>
    </row>
    <row r="36" spans="2:34" ht="15.75" thickBot="1" x14ac:dyDescent="0.3">
      <c r="B36" s="4" t="s">
        <v>9</v>
      </c>
      <c r="C36" s="6"/>
      <c r="D36" s="148">
        <f t="shared" si="5"/>
        <v>8.9470935004850389</v>
      </c>
      <c r="E36" s="149"/>
      <c r="F36" s="367">
        <f t="shared" si="6"/>
        <v>9.7847556343378077</v>
      </c>
      <c r="G36" s="179">
        <f t="shared" si="7"/>
        <v>9.3659245674114224</v>
      </c>
      <c r="H36" s="179"/>
      <c r="I36" s="31">
        <f t="shared" si="8"/>
        <v>9.3623938746963745E-2</v>
      </c>
      <c r="J36" s="158">
        <f t="shared" si="9"/>
        <v>5443.9532944120101</v>
      </c>
      <c r="K36" s="38"/>
      <c r="L36" s="159">
        <f t="shared" si="10"/>
        <v>4968.1728778467905</v>
      </c>
      <c r="M36" s="183">
        <f t="shared" si="28"/>
        <v>5206.0630861294003</v>
      </c>
      <c r="N36" s="31">
        <f t="shared" si="11"/>
        <v>-8.7396123889157587E-2</v>
      </c>
      <c r="R36" s="148">
        <f t="shared" si="12"/>
        <v>19.850993377483444</v>
      </c>
      <c r="S36" s="149">
        <f t="shared" si="13"/>
        <v>21.871698113207547</v>
      </c>
      <c r="T36" s="179">
        <f t="shared" si="14"/>
        <v>20.861345745345496</v>
      </c>
      <c r="U36" s="31">
        <f t="shared" si="15"/>
        <v>0.10179363305899565</v>
      </c>
      <c r="V36" s="115"/>
      <c r="W36" s="38">
        <f t="shared" si="16"/>
        <v>2617.0508757297748</v>
      </c>
      <c r="X36" s="159">
        <f t="shared" si="17"/>
        <v>2291.0351966873704</v>
      </c>
      <c r="Y36" s="183">
        <f t="shared" si="18"/>
        <v>2454.0430362085726</v>
      </c>
      <c r="Z36" s="115">
        <f t="shared" si="19"/>
        <v>-0.12457368791177727</v>
      </c>
      <c r="AA36" s="148">
        <f t="shared" si="20"/>
        <v>98.278688524590166</v>
      </c>
      <c r="AB36" s="367">
        <f t="shared" si="21"/>
        <v>109.87677725118483</v>
      </c>
      <c r="AC36" s="179">
        <f t="shared" si="22"/>
        <v>104.07773288788749</v>
      </c>
      <c r="AD36" s="115">
        <f t="shared" si="23"/>
        <v>0.11801224559170555</v>
      </c>
      <c r="AE36" s="158">
        <f t="shared" si="24"/>
        <v>823.17764804003332</v>
      </c>
      <c r="AF36" s="159">
        <f t="shared" si="25"/>
        <v>691.16632160110419</v>
      </c>
      <c r="AG36" s="163">
        <f t="shared" si="26"/>
        <v>757.1719848205687</v>
      </c>
      <c r="AH36" s="31">
        <f t="shared" si="27"/>
        <v>-0.16036796765952649</v>
      </c>
    </row>
    <row r="37" spans="2:34" x14ac:dyDescent="0.25">
      <c r="B37" s="2" t="s">
        <v>10</v>
      </c>
      <c r="C37" s="2"/>
      <c r="D37" s="147">
        <f t="shared" si="5"/>
        <v>6.9790209790209792</v>
      </c>
      <c r="E37" s="29"/>
      <c r="F37" s="366">
        <f t="shared" si="6"/>
        <v>6.6476821192052977</v>
      </c>
      <c r="G37" s="181">
        <f t="shared" si="7"/>
        <v>6.813351549113138</v>
      </c>
      <c r="H37" s="181"/>
      <c r="I37" s="30">
        <f t="shared" si="8"/>
        <v>-4.7476409773188823E-2</v>
      </c>
      <c r="J37" s="154">
        <f t="shared" si="9"/>
        <v>7821.0661322645292</v>
      </c>
      <c r="K37" s="36"/>
      <c r="L37" s="155">
        <f t="shared" si="10"/>
        <v>8136.8300458258618</v>
      </c>
      <c r="M37" s="185">
        <f t="shared" si="28"/>
        <v>7978.948089045196</v>
      </c>
      <c r="N37" s="30">
        <f t="shared" si="11"/>
        <v>4.0373512794975641E-2</v>
      </c>
      <c r="R37" s="147">
        <f t="shared" si="12"/>
        <v>12.475</v>
      </c>
      <c r="S37" s="29">
        <f t="shared" si="13"/>
        <v>12.787261146496816</v>
      </c>
      <c r="T37" s="181">
        <f t="shared" si="14"/>
        <v>12.631130573248408</v>
      </c>
      <c r="U37" s="30">
        <f t="shared" si="15"/>
        <v>2.5030953626999274E-2</v>
      </c>
      <c r="V37" s="114"/>
      <c r="W37" s="36">
        <f t="shared" si="16"/>
        <v>4766.5821643286572</v>
      </c>
      <c r="X37" s="155">
        <f t="shared" si="17"/>
        <v>4951.8818489738997</v>
      </c>
      <c r="Y37" s="185">
        <f t="shared" si="18"/>
        <v>4859.2320066512784</v>
      </c>
      <c r="Z37" s="114">
        <f t="shared" si="19"/>
        <v>3.8874748878128432E-2</v>
      </c>
      <c r="AA37" s="147">
        <f t="shared" si="20"/>
        <v>90.727272727272734</v>
      </c>
      <c r="AB37" s="366">
        <f t="shared" si="21"/>
        <v>73.00363636363636</v>
      </c>
      <c r="AC37" s="181">
        <f t="shared" si="22"/>
        <v>81.865454545454554</v>
      </c>
      <c r="AD37" s="114">
        <f t="shared" si="23"/>
        <v>-0.19535070140280569</v>
      </c>
      <c r="AE37" s="154">
        <f t="shared" si="24"/>
        <v>863.97995991983964</v>
      </c>
      <c r="AF37" s="155">
        <f t="shared" si="25"/>
        <v>1020.5419406256227</v>
      </c>
      <c r="AG37" s="162">
        <f t="shared" si="26"/>
        <v>942.26095027273118</v>
      </c>
      <c r="AH37" s="30">
        <f t="shared" si="27"/>
        <v>0.18121019927396109</v>
      </c>
    </row>
    <row r="38" spans="2:34" x14ac:dyDescent="0.25">
      <c r="B38" s="6" t="s">
        <v>11</v>
      </c>
      <c r="C38" s="6"/>
      <c r="D38" s="148">
        <f t="shared" si="5"/>
        <v>7.0021881838074398</v>
      </c>
      <c r="E38" s="149"/>
      <c r="F38" s="367">
        <f t="shared" si="6"/>
        <v>6.3351655375175762</v>
      </c>
      <c r="G38" s="179">
        <f t="shared" si="7"/>
        <v>6.668676860662508</v>
      </c>
      <c r="H38" s="179"/>
      <c r="I38" s="31">
        <f t="shared" si="8"/>
        <v>-9.5259171673271151E-2</v>
      </c>
      <c r="J38" s="156">
        <f t="shared" si="9"/>
        <v>6684.6604166666666</v>
      </c>
      <c r="K38" s="37"/>
      <c r="L38" s="157">
        <f t="shared" si="10"/>
        <v>6814.4834543987081</v>
      </c>
      <c r="M38" s="183">
        <f t="shared" si="28"/>
        <v>6749.5719355326873</v>
      </c>
      <c r="N38" s="31">
        <f t="shared" si="11"/>
        <v>1.9421037066947713E-2</v>
      </c>
      <c r="R38" s="148">
        <f t="shared" si="12"/>
        <v>13.753581661891118</v>
      </c>
      <c r="S38" s="149">
        <f t="shared" si="13"/>
        <v>13.32258064516129</v>
      </c>
      <c r="T38" s="179">
        <f t="shared" si="14"/>
        <v>13.538081153526203</v>
      </c>
      <c r="U38" s="31">
        <f t="shared" si="15"/>
        <v>-3.1337365591397937E-2</v>
      </c>
      <c r="V38" s="115"/>
      <c r="W38" s="37">
        <f t="shared" si="16"/>
        <v>3326.4187499999998</v>
      </c>
      <c r="X38" s="157">
        <f t="shared" si="17"/>
        <v>3273.6178369652944</v>
      </c>
      <c r="Y38" s="183">
        <f t="shared" si="18"/>
        <v>3300.0182934826471</v>
      </c>
      <c r="Z38" s="115">
        <f t="shared" si="19"/>
        <v>-1.5873200881490176E-2</v>
      </c>
      <c r="AA38" s="148">
        <f t="shared" si="20"/>
        <v>80</v>
      </c>
      <c r="AB38" s="367">
        <f t="shared" si="21"/>
        <v>82.600000000000009</v>
      </c>
      <c r="AC38" s="179">
        <f t="shared" si="22"/>
        <v>81.300000000000011</v>
      </c>
      <c r="AD38" s="115">
        <f t="shared" si="23"/>
        <v>3.2500000000000105E-2</v>
      </c>
      <c r="AE38" s="156">
        <f t="shared" si="24"/>
        <v>957.45208333333335</v>
      </c>
      <c r="AF38" s="157">
        <f t="shared" si="25"/>
        <v>1204.3422114608554</v>
      </c>
      <c r="AG38" s="163">
        <f t="shared" si="26"/>
        <v>1080.8971473970944</v>
      </c>
      <c r="AH38" s="31">
        <f t="shared" si="27"/>
        <v>0.25786160208454861</v>
      </c>
    </row>
    <row r="39" spans="2:34" x14ac:dyDescent="0.25">
      <c r="B39" s="6" t="s">
        <v>12</v>
      </c>
      <c r="C39" s="6"/>
      <c r="D39" s="148">
        <f t="shared" si="5"/>
        <v>6.3384615384615381</v>
      </c>
      <c r="E39" s="149"/>
      <c r="F39" s="367">
        <f t="shared" si="6"/>
        <v>5.9121951219512194</v>
      </c>
      <c r="G39" s="179">
        <f t="shared" si="7"/>
        <v>6.1253283302063792</v>
      </c>
      <c r="H39" s="179"/>
      <c r="I39" s="31">
        <f t="shared" si="8"/>
        <v>-6.7250769595074561E-2</v>
      </c>
      <c r="J39" s="156">
        <f t="shared" si="9"/>
        <v>7665.3802588996759</v>
      </c>
      <c r="K39" s="37"/>
      <c r="L39" s="157">
        <f t="shared" si="10"/>
        <v>7737.3003300330029</v>
      </c>
      <c r="M39" s="183">
        <f t="shared" si="28"/>
        <v>7701.3402944663394</v>
      </c>
      <c r="N39" s="31">
        <f t="shared" si="11"/>
        <v>9.3824531470341789E-3</v>
      </c>
      <c r="R39" s="148">
        <f t="shared" si="12"/>
        <v>12.875</v>
      </c>
      <c r="S39" s="149">
        <f t="shared" si="13"/>
        <v>13.617977528089888</v>
      </c>
      <c r="T39" s="179">
        <f t="shared" si="14"/>
        <v>13.246488764044944</v>
      </c>
      <c r="U39" s="31">
        <f t="shared" si="15"/>
        <v>5.7706992473001012E-2</v>
      </c>
      <c r="V39" s="115"/>
      <c r="W39" s="37">
        <f t="shared" si="16"/>
        <v>4433.7394822006472</v>
      </c>
      <c r="X39" s="157">
        <f t="shared" si="17"/>
        <v>4533.0990099009905</v>
      </c>
      <c r="Y39" s="183">
        <f t="shared" si="18"/>
        <v>4483.4192460508184</v>
      </c>
      <c r="Z39" s="115">
        <f t="shared" si="19"/>
        <v>2.2409870516575111E-2</v>
      </c>
      <c r="AA39" s="148">
        <f t="shared" si="20"/>
        <v>77.25</v>
      </c>
      <c r="AB39" s="367">
        <f t="shared" si="21"/>
        <v>75.75</v>
      </c>
      <c r="AC39" s="179">
        <f t="shared" si="22"/>
        <v>76.5</v>
      </c>
      <c r="AD39" s="115">
        <f t="shared" si="23"/>
        <v>-1.9417475728155338E-2</v>
      </c>
      <c r="AE39" s="156">
        <f t="shared" si="24"/>
        <v>1039.3139158576053</v>
      </c>
      <c r="AF39" s="157">
        <f t="shared" si="25"/>
        <v>1067.9323432343235</v>
      </c>
      <c r="AG39" s="163">
        <f t="shared" si="26"/>
        <v>1053.6231295459643</v>
      </c>
      <c r="AH39" s="31">
        <f t="shared" si="27"/>
        <v>2.7535883951965903E-2</v>
      </c>
    </row>
    <row r="40" spans="2:34" ht="15.75" thickBot="1" x14ac:dyDescent="0.3">
      <c r="B40" s="4" t="s">
        <v>13</v>
      </c>
      <c r="C40" s="4"/>
      <c r="D40" s="150">
        <f t="shared" si="5"/>
        <v>7.2410632447296059</v>
      </c>
      <c r="E40" s="151"/>
      <c r="F40" s="368">
        <f t="shared" si="6"/>
        <v>7.8999037536092391</v>
      </c>
      <c r="G40" s="180">
        <f t="shared" si="7"/>
        <v>7.5704834991694225</v>
      </c>
      <c r="H40" s="180"/>
      <c r="I40" s="32">
        <f t="shared" si="8"/>
        <v>9.0986708251605042E-2</v>
      </c>
      <c r="J40" s="158">
        <f t="shared" si="9"/>
        <v>8338.4734177215196</v>
      </c>
      <c r="K40" s="38"/>
      <c r="L40" s="159">
        <f t="shared" si="10"/>
        <v>7332.2928849902537</v>
      </c>
      <c r="M40" s="184">
        <f t="shared" si="28"/>
        <v>7835.3831513558871</v>
      </c>
      <c r="N40" s="32">
        <f t="shared" si="11"/>
        <v>-0.12066723515516151</v>
      </c>
      <c r="R40" s="150">
        <f t="shared" si="12"/>
        <v>13.957597173144876</v>
      </c>
      <c r="S40" s="151">
        <f t="shared" si="13"/>
        <v>15.784615384615384</v>
      </c>
      <c r="T40" s="180">
        <f t="shared" si="14"/>
        <v>14.871106278880131</v>
      </c>
      <c r="U40" s="32">
        <f t="shared" si="15"/>
        <v>0.13089776046738066</v>
      </c>
      <c r="V40" s="116"/>
      <c r="W40" s="38">
        <f t="shared" si="16"/>
        <v>4374.2405063291135</v>
      </c>
      <c r="X40" s="159">
        <f t="shared" si="17"/>
        <v>3993.8596491228072</v>
      </c>
      <c r="Y40" s="184">
        <f t="shared" si="18"/>
        <v>4184.0500777259604</v>
      </c>
      <c r="Z40" s="116">
        <f t="shared" si="19"/>
        <v>-8.6959291940150757E-2</v>
      </c>
      <c r="AA40" s="150">
        <f t="shared" si="20"/>
        <v>98.75</v>
      </c>
      <c r="AB40" s="368">
        <f t="shared" si="21"/>
        <v>91.199999999999989</v>
      </c>
      <c r="AC40" s="180">
        <f t="shared" si="22"/>
        <v>94.974999999999994</v>
      </c>
      <c r="AD40" s="116">
        <f t="shared" si="23"/>
        <v>-7.6455696202531759E-2</v>
      </c>
      <c r="AE40" s="158">
        <f t="shared" si="24"/>
        <v>1200.5746835443038</v>
      </c>
      <c r="AF40" s="159">
        <f t="shared" si="25"/>
        <v>889.24951267056531</v>
      </c>
      <c r="AG40" s="164">
        <f t="shared" si="26"/>
        <v>1044.9120981074345</v>
      </c>
      <c r="AH40" s="32">
        <f t="shared" si="27"/>
        <v>-0.25931345641460035</v>
      </c>
    </row>
    <row r="41" spans="2:34" x14ac:dyDescent="0.25">
      <c r="B41" s="2" t="s">
        <v>14</v>
      </c>
      <c r="C41" s="2"/>
      <c r="D41" s="147">
        <f t="shared" si="5"/>
        <v>3.5348837209302326</v>
      </c>
      <c r="E41" s="29"/>
      <c r="F41" s="366">
        <f t="shared" si="6"/>
        <v>3.1913978494623656</v>
      </c>
      <c r="G41" s="181">
        <f t="shared" si="7"/>
        <v>3.3631407851962991</v>
      </c>
      <c r="H41" s="181"/>
      <c r="I41" s="30">
        <f t="shared" si="8"/>
        <v>-9.7170345217883439E-2</v>
      </c>
      <c r="J41" s="154">
        <f t="shared" si="9"/>
        <v>11538.223684210527</v>
      </c>
      <c r="K41" s="36"/>
      <c r="L41" s="155">
        <f t="shared" si="10"/>
        <v>13886.87331536388</v>
      </c>
      <c r="M41" s="185">
        <f t="shared" si="28"/>
        <v>12712.548499787204</v>
      </c>
      <c r="N41" s="30">
        <f t="shared" si="11"/>
        <v>0.20355383076576697</v>
      </c>
      <c r="R41" s="147">
        <f t="shared" si="12"/>
        <v>12.666666666666666</v>
      </c>
      <c r="S41" s="29">
        <f t="shared" si="13"/>
        <v>10.6</v>
      </c>
      <c r="T41" s="181">
        <f t="shared" si="14"/>
        <v>11.633333333333333</v>
      </c>
      <c r="U41" s="30">
        <f t="shared" si="15"/>
        <v>-0.16315789473684209</v>
      </c>
      <c r="V41" s="114"/>
      <c r="W41" s="36">
        <f t="shared" si="16"/>
        <v>3512.6578947368421</v>
      </c>
      <c r="X41" s="155">
        <f t="shared" si="17"/>
        <v>5117.8167115902961</v>
      </c>
      <c r="Y41" s="185">
        <f t="shared" si="18"/>
        <v>4315.2373031635689</v>
      </c>
      <c r="Z41" s="114">
        <f t="shared" si="19"/>
        <v>0.45696417497944469</v>
      </c>
      <c r="AA41" s="147">
        <f t="shared" si="20"/>
        <v>76</v>
      </c>
      <c r="AB41" s="366">
        <f t="shared" si="21"/>
        <v>74.2</v>
      </c>
      <c r="AC41" s="181">
        <f t="shared" si="22"/>
        <v>75.099999999999994</v>
      </c>
      <c r="AD41" s="114">
        <f t="shared" si="23"/>
        <v>-2.3684210526315752E-2</v>
      </c>
      <c r="AE41" s="154">
        <f t="shared" si="24"/>
        <v>1195.3815789473683</v>
      </c>
      <c r="AF41" s="155">
        <f t="shared" si="25"/>
        <v>1026.1051212938005</v>
      </c>
      <c r="AG41" s="162">
        <f t="shared" si="26"/>
        <v>1110.7433501205844</v>
      </c>
      <c r="AH41" s="30">
        <f t="shared" si="27"/>
        <v>-0.14160872196360066</v>
      </c>
    </row>
    <row r="42" spans="2:34" ht="15.75" thickBot="1" x14ac:dyDescent="0.3">
      <c r="B42" s="4" t="s">
        <v>15</v>
      </c>
      <c r="C42" s="4"/>
      <c r="D42" s="150">
        <f t="shared" si="5"/>
        <v>3.7944664031620552</v>
      </c>
      <c r="E42" s="151"/>
      <c r="F42" s="368">
        <f t="shared" si="6"/>
        <v>3.9503875968992248</v>
      </c>
      <c r="G42" s="180">
        <f t="shared" si="7"/>
        <v>3.87242700003064</v>
      </c>
      <c r="H42" s="180"/>
      <c r="I42" s="32">
        <f t="shared" si="8"/>
        <v>4.1091731266149914E-2</v>
      </c>
      <c r="J42" s="158">
        <f t="shared" si="9"/>
        <v>17958.220833333333</v>
      </c>
      <c r="K42" s="38"/>
      <c r="L42" s="159">
        <f t="shared" si="10"/>
        <v>16571.040031397173</v>
      </c>
      <c r="M42" s="184">
        <f t="shared" si="28"/>
        <v>17264.630432365251</v>
      </c>
      <c r="N42" s="32">
        <f t="shared" si="11"/>
        <v>-7.7244890505039895E-2</v>
      </c>
      <c r="R42" s="150">
        <f t="shared" si="12"/>
        <v>8.1911262798634805</v>
      </c>
      <c r="S42" s="151">
        <f t="shared" si="13"/>
        <v>8.5503355704697981</v>
      </c>
      <c r="T42" s="180">
        <f t="shared" si="14"/>
        <v>8.3707309251666402</v>
      </c>
      <c r="U42" s="32">
        <f t="shared" si="15"/>
        <v>4.3853467561521274E-2</v>
      </c>
      <c r="V42" s="116"/>
      <c r="W42" s="38">
        <f t="shared" si="16"/>
        <v>9454.6458333333339</v>
      </c>
      <c r="X42" s="159">
        <f t="shared" si="17"/>
        <v>8685.196232339089</v>
      </c>
      <c r="Y42" s="184">
        <f t="shared" si="18"/>
        <v>9069.9210328362115</v>
      </c>
      <c r="Z42" s="116">
        <f t="shared" si="19"/>
        <v>-8.1383228368160615E-2</v>
      </c>
      <c r="AA42" s="150">
        <f t="shared" si="20"/>
        <v>53.333333333333336</v>
      </c>
      <c r="AB42" s="368">
        <f t="shared" si="21"/>
        <v>63.7</v>
      </c>
      <c r="AC42" s="180">
        <f t="shared" si="22"/>
        <v>58.516666666666666</v>
      </c>
      <c r="AD42" s="116">
        <f t="shared" si="23"/>
        <v>0.19437499999999999</v>
      </c>
      <c r="AE42" s="158">
        <f t="shared" si="24"/>
        <v>1865.4833333333333</v>
      </c>
      <c r="AF42" s="159">
        <f t="shared" si="25"/>
        <v>1799.2582417582416</v>
      </c>
      <c r="AG42" s="164">
        <f t="shared" si="26"/>
        <v>1832.3707875457876</v>
      </c>
      <c r="AH42" s="32">
        <f t="shared" si="27"/>
        <v>-3.5500232241023354E-2</v>
      </c>
    </row>
    <row r="43" spans="2:34" x14ac:dyDescent="0.25">
      <c r="B43" s="6" t="s">
        <v>16</v>
      </c>
      <c r="C43" s="6"/>
      <c r="D43" s="148">
        <f t="shared" si="5"/>
        <v>12.69662360856138</v>
      </c>
      <c r="E43" s="149"/>
      <c r="F43" s="367">
        <f t="shared" si="6"/>
        <v>12.496999374324783</v>
      </c>
      <c r="G43" s="179">
        <f t="shared" si="7"/>
        <v>12.596811491443081</v>
      </c>
      <c r="H43" s="179"/>
      <c r="I43" s="31">
        <f t="shared" si="8"/>
        <v>-1.5722623619557331E-2</v>
      </c>
      <c r="J43" s="156">
        <f t="shared" si="9"/>
        <v>4456.1725307980541</v>
      </c>
      <c r="K43" s="37"/>
      <c r="L43" s="157">
        <f t="shared" si="10"/>
        <v>4579.132070660402</v>
      </c>
      <c r="M43" s="183">
        <f t="shared" si="28"/>
        <v>4517.652300729228</v>
      </c>
      <c r="N43" s="31">
        <f t="shared" si="11"/>
        <v>2.7593083304682332E-2</v>
      </c>
      <c r="R43" s="148">
        <f t="shared" si="12"/>
        <v>22.679165807534829</v>
      </c>
      <c r="S43" s="149">
        <f t="shared" si="13"/>
        <v>22.311684206745447</v>
      </c>
      <c r="T43" s="179">
        <f t="shared" si="14"/>
        <v>22.495425007140138</v>
      </c>
      <c r="U43" s="31">
        <f t="shared" si="15"/>
        <v>-1.6203488431099696E-2</v>
      </c>
      <c r="V43" s="115"/>
      <c r="W43" s="37">
        <f t="shared" si="16"/>
        <v>2471.9021897952425</v>
      </c>
      <c r="X43" s="157">
        <f t="shared" si="17"/>
        <v>2591.2904738017796</v>
      </c>
      <c r="Y43" s="183">
        <f t="shared" si="18"/>
        <v>2531.5963317985111</v>
      </c>
      <c r="Z43" s="115">
        <f t="shared" si="19"/>
        <v>4.8298142418178168E-2</v>
      </c>
      <c r="AA43" s="148">
        <f t="shared" si="20"/>
        <v>136.36460242820328</v>
      </c>
      <c r="AB43" s="367">
        <f t="shared" si="21"/>
        <v>144.97283420463032</v>
      </c>
      <c r="AC43" s="179">
        <f t="shared" si="22"/>
        <v>140.6687183164168</v>
      </c>
      <c r="AD43" s="115">
        <f t="shared" si="23"/>
        <v>6.3126585808507857E-2</v>
      </c>
      <c r="AE43" s="156">
        <f t="shared" si="24"/>
        <v>559.44625195633398</v>
      </c>
      <c r="AF43" s="157">
        <f t="shared" si="25"/>
        <v>566.8869389786787</v>
      </c>
      <c r="AG43" s="163">
        <f t="shared" si="26"/>
        <v>563.16659546750634</v>
      </c>
      <c r="AH43" s="31">
        <f t="shared" si="27"/>
        <v>1.3300092719050839E-2</v>
      </c>
    </row>
    <row r="44" spans="2:34" ht="15.75" thickBot="1" x14ac:dyDescent="0.3">
      <c r="B44" s="13" t="s">
        <v>17</v>
      </c>
      <c r="C44" s="13"/>
      <c r="D44" s="152">
        <f t="shared" si="5"/>
        <v>11.05295355992587</v>
      </c>
      <c r="E44" s="153"/>
      <c r="F44" s="369">
        <f t="shared" si="6"/>
        <v>10.872843838479408</v>
      </c>
      <c r="G44" s="182">
        <f t="shared" si="7"/>
        <v>10.96289869920264</v>
      </c>
      <c r="H44" s="182"/>
      <c r="I44" s="33">
        <f t="shared" si="8"/>
        <v>-1.6295166759722594E-2</v>
      </c>
      <c r="J44" s="160">
        <f t="shared" si="9"/>
        <v>4770.8645428055152</v>
      </c>
      <c r="K44" s="39"/>
      <c r="L44" s="161">
        <f t="shared" si="10"/>
        <v>4924.7973745218878</v>
      </c>
      <c r="M44" s="186">
        <f t="shared" si="28"/>
        <v>4847.8309586637015</v>
      </c>
      <c r="N44" s="33">
        <f t="shared" si="11"/>
        <v>3.2265185971063474E-2</v>
      </c>
      <c r="R44" s="152">
        <f t="shared" si="12"/>
        <v>20.214887455574569</v>
      </c>
      <c r="S44" s="153">
        <f t="shared" si="13"/>
        <v>19.86339890357949</v>
      </c>
      <c r="T44" s="182">
        <f t="shared" si="14"/>
        <v>20.039143179577032</v>
      </c>
      <c r="U44" s="33">
        <f t="shared" si="15"/>
        <v>-1.7387608650680383E-2</v>
      </c>
      <c r="V44" s="117"/>
      <c r="W44" s="39">
        <f t="shared" si="16"/>
        <v>2666.4976151329179</v>
      </c>
      <c r="X44" s="161">
        <f t="shared" si="17"/>
        <v>2738.6265268749471</v>
      </c>
      <c r="Y44" s="186">
        <f t="shared" si="18"/>
        <v>2702.5620710039325</v>
      </c>
      <c r="Z44" s="117">
        <f t="shared" si="19"/>
        <v>2.7050056723352364E-2</v>
      </c>
      <c r="AA44" s="152">
        <f t="shared" si="20"/>
        <v>87.815930924062215</v>
      </c>
      <c r="AB44" s="369">
        <f t="shared" si="21"/>
        <v>87.027607448642243</v>
      </c>
      <c r="AC44" s="182">
        <f t="shared" si="22"/>
        <v>87.421769186352236</v>
      </c>
      <c r="AD44" s="117">
        <f t="shared" si="23"/>
        <v>-8.9769984457793352E-3</v>
      </c>
      <c r="AE44" s="160">
        <f t="shared" si="24"/>
        <v>829.11431083038951</v>
      </c>
      <c r="AF44" s="161">
        <f t="shared" si="25"/>
        <v>864.71949659395682</v>
      </c>
      <c r="AG44" s="165">
        <f t="shared" si="26"/>
        <v>846.91690371217317</v>
      </c>
      <c r="AH44" s="33">
        <f t="shared" si="27"/>
        <v>4.2943639132108767E-2</v>
      </c>
    </row>
    <row r="45" spans="2:34" ht="16.5" thickTop="1" thickBot="1" x14ac:dyDescent="0.3">
      <c r="D45" s="15">
        <f t="shared" ref="D45:F45" si="29">SUM(D28:D44)</f>
        <v>144.26916591540237</v>
      </c>
      <c r="E45" s="5"/>
      <c r="F45" s="370">
        <f t="shared" si="29"/>
        <v>144.40779099094146</v>
      </c>
      <c r="G45" s="5">
        <f>AVERAGE(G28:G44)</f>
        <v>8.4904987325395247</v>
      </c>
      <c r="H45" s="5"/>
      <c r="I45" s="142">
        <f>AVERAGE(I28:I44)</f>
        <v>-1.7016107814233762E-3</v>
      </c>
      <c r="J45" s="371">
        <f t="shared" si="9"/>
        <v>4628.427209001763</v>
      </c>
      <c r="K45" s="415"/>
      <c r="L45" s="372">
        <f t="shared" si="10"/>
        <v>4748.1082090246637</v>
      </c>
      <c r="M45" s="5">
        <f>AVERAGE(M28:M44)</f>
        <v>7026.6802293805113</v>
      </c>
      <c r="N45" s="142">
        <f>AVERAGE(N28:N44)</f>
        <v>3.4633229166957324E-3</v>
      </c>
      <c r="R45" s="374">
        <f t="shared" si="12"/>
        <v>21.778259095332267</v>
      </c>
      <c r="S45" s="375">
        <f t="shared" si="13"/>
        <v>21.491934077879993</v>
      </c>
      <c r="T45" s="5">
        <f>(AI22+AJ22)/(N22+O22)</f>
        <v>21.633659622954216</v>
      </c>
      <c r="U45" s="142">
        <f t="shared" si="15"/>
        <v>-1.3147286759649308E-2</v>
      </c>
      <c r="V45" s="141"/>
      <c r="W45" s="105">
        <f t="shared" si="16"/>
        <v>2563.8245146225804</v>
      </c>
      <c r="X45" s="105">
        <f t="shared" si="17"/>
        <v>2661.1193577956697</v>
      </c>
      <c r="Y45" s="194">
        <f>(R22+S22)/(AI22+AJ22)</f>
        <v>2612.6383286485816</v>
      </c>
      <c r="Z45" s="141">
        <f t="shared" si="19"/>
        <v>3.7949104011672959E-2</v>
      </c>
      <c r="AA45" s="15">
        <f t="shared" si="20"/>
        <v>121.6453391700248</v>
      </c>
      <c r="AB45" s="370">
        <f t="shared" si="21"/>
        <v>126.67363808084625</v>
      </c>
      <c r="AC45" s="5">
        <f>(AI22+AJ22)/(U22+W22)</f>
        <v>124.11717512680551</v>
      </c>
      <c r="AD45" s="141">
        <f t="shared" si="23"/>
        <v>4.1335730124385191E-2</v>
      </c>
      <c r="AE45" s="19">
        <f t="shared" ref="AE45" si="30">AVERAGE(AE28:AE44)</f>
        <v>892.0498621363007</v>
      </c>
      <c r="AF45" s="377">
        <f t="shared" ref="AF45" si="31">AVERAGE(AF28:AF44)</f>
        <v>891.80583268490034</v>
      </c>
      <c r="AG45" s="193">
        <f>AVERAGE(AG28:AG44)</f>
        <v>891.92784741060052</v>
      </c>
      <c r="AH45" s="142">
        <f>AVERAGE(AH28:AH44)</f>
        <v>1.149439823043189E-2</v>
      </c>
    </row>
    <row r="46" spans="2:34" x14ac:dyDescent="0.25">
      <c r="AG46" s="378"/>
      <c r="AH46" s="378"/>
    </row>
    <row r="47" spans="2:34" x14ac:dyDescent="0.25">
      <c r="J47" s="278"/>
      <c r="K47" s="278"/>
    </row>
    <row r="48" spans="2:34" ht="15.75" thickBot="1" x14ac:dyDescent="0.3"/>
    <row r="49" spans="1:36" ht="15.75" thickBot="1" x14ac:dyDescent="0.3">
      <c r="AC49" s="384" t="s">
        <v>80</v>
      </c>
      <c r="AD49" s="381"/>
      <c r="AE49" s="381"/>
      <c r="AF49" s="381"/>
      <c r="AG49" s="381"/>
      <c r="AH49" s="381"/>
      <c r="AI49" s="381"/>
      <c r="AJ49" s="385"/>
    </row>
    <row r="50" spans="1:36" ht="15.75" thickBot="1" x14ac:dyDescent="0.3">
      <c r="B50" t="s">
        <v>68</v>
      </c>
      <c r="F50" t="s">
        <v>69</v>
      </c>
      <c r="I50" s="309" t="s">
        <v>70</v>
      </c>
      <c r="O50" s="531" t="s">
        <v>67</v>
      </c>
      <c r="P50" s="531"/>
      <c r="Q50" s="322"/>
      <c r="R50" s="7"/>
      <c r="S50" s="7"/>
      <c r="T50" s="7"/>
      <c r="U50" s="7" t="s">
        <v>64</v>
      </c>
      <c r="V50" s="7"/>
      <c r="W50" s="7"/>
      <c r="X50" s="7"/>
      <c r="Y50" s="7" t="s">
        <v>66</v>
      </c>
      <c r="Z50" s="7"/>
      <c r="AA50" s="7"/>
      <c r="AB50" s="7"/>
      <c r="AC50" s="267" t="s">
        <v>36</v>
      </c>
      <c r="AD50" s="269" t="s">
        <v>34</v>
      </c>
      <c r="AE50" s="270" t="s">
        <v>49</v>
      </c>
      <c r="AF50" s="271"/>
      <c r="AG50" s="267" t="s">
        <v>36</v>
      </c>
      <c r="AH50" s="269" t="s">
        <v>34</v>
      </c>
      <c r="AI50" s="270" t="s">
        <v>49</v>
      </c>
      <c r="AJ50" s="271"/>
    </row>
    <row r="51" spans="1:36" ht="31.5" customHeight="1" thickBot="1" x14ac:dyDescent="0.3">
      <c r="B51" s="323" t="s">
        <v>36</v>
      </c>
      <c r="C51" s="323"/>
      <c r="D51" s="323" t="s">
        <v>34</v>
      </c>
      <c r="E51" s="323"/>
      <c r="F51" s="323" t="s">
        <v>36</v>
      </c>
      <c r="G51" s="323" t="s">
        <v>34</v>
      </c>
      <c r="H51" s="323"/>
      <c r="I51" s="323" t="s">
        <v>36</v>
      </c>
      <c r="J51" s="323" t="s">
        <v>34</v>
      </c>
      <c r="K51" s="323"/>
      <c r="L51" s="332" t="s">
        <v>51</v>
      </c>
      <c r="M51" s="333" t="s">
        <v>65</v>
      </c>
      <c r="N51" s="328" t="s">
        <v>36</v>
      </c>
      <c r="O51" s="323" t="s">
        <v>34</v>
      </c>
      <c r="P51" s="323" t="s">
        <v>51</v>
      </c>
      <c r="Q51" s="323"/>
      <c r="R51" s="324" t="s">
        <v>65</v>
      </c>
      <c r="S51" s="323" t="s">
        <v>36</v>
      </c>
      <c r="T51" s="323" t="s">
        <v>34</v>
      </c>
      <c r="U51" s="323" t="s">
        <v>51</v>
      </c>
      <c r="V51" s="323"/>
      <c r="W51" s="324" t="s">
        <v>65</v>
      </c>
      <c r="X51" s="323" t="s">
        <v>36</v>
      </c>
      <c r="Y51" s="323" t="s">
        <v>34</v>
      </c>
      <c r="Z51" s="323" t="s">
        <v>51</v>
      </c>
      <c r="AA51" s="323" t="s">
        <v>65</v>
      </c>
      <c r="AC51" s="379" t="s">
        <v>83</v>
      </c>
      <c r="AD51" s="380" t="s">
        <v>83</v>
      </c>
      <c r="AE51" s="190" t="s">
        <v>51</v>
      </c>
      <c r="AF51" s="146" t="s">
        <v>38</v>
      </c>
      <c r="AG51" s="382" t="s">
        <v>71</v>
      </c>
      <c r="AH51" s="383" t="s">
        <v>72</v>
      </c>
      <c r="AI51" s="190" t="s">
        <v>51</v>
      </c>
      <c r="AJ51" s="146" t="s">
        <v>65</v>
      </c>
    </row>
    <row r="52" spans="1:36" x14ac:dyDescent="0.25">
      <c r="A52" s="2" t="s">
        <v>1</v>
      </c>
      <c r="B52" s="313">
        <f t="shared" ref="B52:B69" si="32">J5</f>
        <v>35004700</v>
      </c>
      <c r="C52" s="28">
        <f>B52/$B$69</f>
        <v>1.8168272528736307E-2</v>
      </c>
      <c r="D52" s="313">
        <f t="shared" ref="D52:D69" si="33">L5</f>
        <v>34839666</v>
      </c>
      <c r="E52" s="28">
        <f>D52/$D$69</f>
        <v>1.7506655146647856E-2</v>
      </c>
      <c r="F52" s="325">
        <f t="shared" ref="F52:F69" si="34">AI5</f>
        <v>7304</v>
      </c>
      <c r="G52" s="325">
        <f t="shared" ref="G52:G69" si="35">AJ5</f>
        <v>7371</v>
      </c>
      <c r="H52" s="396">
        <f>(G52-F52)/F52</f>
        <v>9.1730558598028481E-3</v>
      </c>
      <c r="I52" s="316">
        <f>B52/F52</f>
        <v>4792.5383351588171</v>
      </c>
      <c r="J52" s="316">
        <f>D52/G52</f>
        <v>4726.5860805860802</v>
      </c>
      <c r="K52" s="316">
        <f>$J$69-J52</f>
        <v>21.522128438583422</v>
      </c>
      <c r="L52" s="278">
        <f>AVERAGE(I52:J52)</f>
        <v>4759.5622078724482</v>
      </c>
      <c r="M52" s="28">
        <f>(J52-I52)/I52</f>
        <v>-1.3761445388741219E-2</v>
      </c>
      <c r="N52" s="329">
        <f t="shared" ref="N52:N69" si="36">J5/F5</f>
        <v>50162.217158906897</v>
      </c>
      <c r="O52" s="278">
        <f t="shared" ref="O52:O69" si="37">L5/G5</f>
        <v>48892.28718179011</v>
      </c>
      <c r="P52" s="278">
        <f>AVERAGE(N52:O52)</f>
        <v>49527.252170348504</v>
      </c>
      <c r="Q52" s="278">
        <f>$P$69-P52</f>
        <v>6249.7182464026337</v>
      </c>
      <c r="R52" s="319">
        <f>(O52-N52)/N52</f>
        <v>-2.5316464244270254E-2</v>
      </c>
      <c r="S52" s="316">
        <f t="shared" ref="S52:S69" si="38">R5/N5</f>
        <v>55354.612129760222</v>
      </c>
      <c r="T52" s="316">
        <f t="shared" ref="T52:T69" si="39">S5/O5</f>
        <v>54056.439220183485</v>
      </c>
      <c r="U52" s="316">
        <f>AVERAGE(S52:T52)</f>
        <v>54705.525674971854</v>
      </c>
      <c r="V52" s="316">
        <f>$U$69-U52</f>
        <v>1808.5925077931024</v>
      </c>
      <c r="W52" s="319">
        <f>(T52-S52)/S52</f>
        <v>-2.3451937600675592E-2</v>
      </c>
      <c r="X52" s="316">
        <f t="shared" ref="X52:X69" si="40">Y5/U5</f>
        <v>70118.57142857142</v>
      </c>
      <c r="Y52" s="316">
        <f t="shared" ref="Y52:Y69" si="41">Z5/W5</f>
        <v>71257.81791907514</v>
      </c>
      <c r="Z52" s="316">
        <f t="shared" ref="Z52:Z69" si="42">AVERAGE(X52:Y52)</f>
        <v>70688.19467382328</v>
      </c>
      <c r="AA52" s="28">
        <f t="shared" ref="AA52:AA69" si="43">(Y52-X52)/X52</f>
        <v>1.6247428709585881E-2</v>
      </c>
      <c r="AB52" s="28"/>
      <c r="AC52" s="147">
        <f t="shared" ref="AC52:AC69" si="44">AI5/AA5</f>
        <v>26.451309165972543</v>
      </c>
      <c r="AD52" s="366">
        <f t="shared" ref="AD52:AD69" si="45">AJ5/AB5</f>
        <v>25.022065313327445</v>
      </c>
      <c r="AE52" s="166">
        <f>(AD52+AC52)/2</f>
        <v>25.736687239649996</v>
      </c>
      <c r="AF52" s="30">
        <f>(AD52-AC52)/AC52</f>
        <v>-5.4033009998752844E-2</v>
      </c>
      <c r="AG52" s="154">
        <f t="shared" ref="AG52:AG69" si="46">AC5/AA5</f>
        <v>38639.488646651931</v>
      </c>
      <c r="AH52" s="155">
        <f t="shared" ref="AH52:AH69" si="47">AD5/AB5</f>
        <v>37523.725303822386</v>
      </c>
      <c r="AI52" s="162">
        <f>(AH52+AG52)/2</f>
        <v>38081.606975237155</v>
      </c>
      <c r="AJ52" s="30">
        <f t="shared" ref="AJ52:AJ69" si="48">(AH52-AG52)/AG52</f>
        <v>-2.8876245051607963E-2</v>
      </c>
    </row>
    <row r="53" spans="1:36" x14ac:dyDescent="0.25">
      <c r="A53" s="6" t="s">
        <v>2</v>
      </c>
      <c r="B53" s="313">
        <f t="shared" si="32"/>
        <v>15865241</v>
      </c>
      <c r="C53" s="28">
        <f t="shared" ref="C53:C69" si="49">B53/$B$69</f>
        <v>8.2344377247078517E-3</v>
      </c>
      <c r="D53" s="313">
        <f t="shared" si="33"/>
        <v>15434437</v>
      </c>
      <c r="E53" s="28">
        <f t="shared" ref="E53:E69" si="50">D53/$D$69</f>
        <v>7.7556818696729781E-3</v>
      </c>
      <c r="F53" s="325">
        <f t="shared" si="34"/>
        <v>3134</v>
      </c>
      <c r="G53" s="325">
        <f t="shared" si="35"/>
        <v>3100.8</v>
      </c>
      <c r="H53" s="396">
        <f t="shared" ref="H53:H69" si="51">(G53-F53)/F53</f>
        <v>-1.0593490746649592E-2</v>
      </c>
      <c r="I53" s="316">
        <f t="shared" ref="I53:I68" si="52">B53/F53</f>
        <v>5062.2977026164644</v>
      </c>
      <c r="J53" s="316">
        <f t="shared" ref="J53:J68" si="53">D53/G53</f>
        <v>4977.566111971104</v>
      </c>
      <c r="K53" s="316">
        <f t="shared" ref="K53:K68" si="54">$J$69-J53</f>
        <v>-229.4579029464403</v>
      </c>
      <c r="L53" s="278">
        <f t="shared" ref="L53:L68" si="55">AVERAGE(I53:J53)</f>
        <v>5019.9319072937842</v>
      </c>
      <c r="M53" s="28">
        <f t="shared" ref="M53:M68" si="56">(J53-I53)/I53</f>
        <v>-1.6737773166040134E-2</v>
      </c>
      <c r="N53" s="329">
        <f t="shared" si="36"/>
        <v>51507.178105317842</v>
      </c>
      <c r="O53" s="278">
        <f t="shared" si="37"/>
        <v>51461.84649239797</v>
      </c>
      <c r="P53" s="278">
        <f t="shared" ref="P53:P69" si="57">AVERAGE(N53:O53)</f>
        <v>51484.51229885791</v>
      </c>
      <c r="Q53" s="278">
        <f t="shared" ref="Q53:Q69" si="58">$P$69-P53</f>
        <v>4292.4581178932276</v>
      </c>
      <c r="R53" s="319">
        <f t="shared" ref="R53:R69" si="59">(O53-N53)/N53</f>
        <v>-8.8010282425454289E-4</v>
      </c>
      <c r="S53" s="316">
        <f t="shared" si="38"/>
        <v>56984.718586387433</v>
      </c>
      <c r="T53" s="316">
        <f t="shared" si="39"/>
        <v>54815.395442359251</v>
      </c>
      <c r="U53" s="316">
        <f t="shared" ref="U53:U69" si="60">AVERAGE(S53:T53)</f>
        <v>55900.057014373342</v>
      </c>
      <c r="V53" s="316">
        <f t="shared" ref="V53:V69" si="61">$U$69-U53</f>
        <v>614.06116839161405</v>
      </c>
      <c r="W53" s="319">
        <f t="shared" ref="W53:W69" si="62">(T53-S53)/S53</f>
        <v>-3.8068506747814174E-2</v>
      </c>
      <c r="X53" s="316">
        <f t="shared" si="40"/>
        <v>66542.196531791909</v>
      </c>
      <c r="Y53" s="316">
        <f t="shared" si="41"/>
        <v>66668.414779499406</v>
      </c>
      <c r="Z53" s="316">
        <f t="shared" si="42"/>
        <v>66605.305655645658</v>
      </c>
      <c r="AA53" s="28">
        <f t="shared" si="43"/>
        <v>1.8968151682097428E-3</v>
      </c>
      <c r="AB53" s="28"/>
      <c r="AC53" s="148">
        <f t="shared" si="44"/>
        <v>24.24383074185813</v>
      </c>
      <c r="AD53" s="367">
        <f t="shared" si="45"/>
        <v>24.697729988052568</v>
      </c>
      <c r="AE53" s="167">
        <f t="shared" ref="AE53:AE68" si="63">(AD53+AC53)/2</f>
        <v>24.470780364955349</v>
      </c>
      <c r="AF53" s="31">
        <f t="shared" ref="AF53:AF68" si="64">(AD53-AC53)/AC53</f>
        <v>1.8722257675671698E-2</v>
      </c>
      <c r="AG53" s="156">
        <f t="shared" si="46"/>
        <v>42014.434903689958</v>
      </c>
      <c r="AH53" s="157">
        <f t="shared" si="47"/>
        <v>44428.004778972514</v>
      </c>
      <c r="AI53" s="163">
        <f t="shared" ref="AI53:AI68" si="65">(AH53+AG53)/2</f>
        <v>43221.219841331236</v>
      </c>
      <c r="AJ53" s="31">
        <f t="shared" si="48"/>
        <v>5.7446205829382258E-2</v>
      </c>
    </row>
    <row r="54" spans="1:36" x14ac:dyDescent="0.25">
      <c r="A54" s="6" t="s">
        <v>3</v>
      </c>
      <c r="B54" s="313">
        <f t="shared" si="32"/>
        <v>32821547</v>
      </c>
      <c r="C54" s="28">
        <f t="shared" si="49"/>
        <v>1.7035164155405635E-2</v>
      </c>
      <c r="D54" s="313">
        <f t="shared" si="33"/>
        <v>32389987</v>
      </c>
      <c r="E54" s="28">
        <f t="shared" si="50"/>
        <v>1.6275710927119883E-2</v>
      </c>
      <c r="F54" s="325">
        <f t="shared" si="34"/>
        <v>5816</v>
      </c>
      <c r="G54" s="325">
        <f t="shared" si="35"/>
        <v>5703.2</v>
      </c>
      <c r="H54" s="396">
        <f t="shared" si="51"/>
        <v>-1.9394773039889991E-2</v>
      </c>
      <c r="I54" s="316">
        <f t="shared" si="52"/>
        <v>5643.3196354883084</v>
      </c>
      <c r="J54" s="316">
        <f t="shared" si="53"/>
        <v>5679.2655000701361</v>
      </c>
      <c r="K54" s="316">
        <f t="shared" si="54"/>
        <v>-931.15729104547245</v>
      </c>
      <c r="L54" s="278">
        <f t="shared" si="55"/>
        <v>5661.2925677792227</v>
      </c>
      <c r="M54" s="28">
        <f t="shared" si="56"/>
        <v>6.3696311574804711E-3</v>
      </c>
      <c r="N54" s="329">
        <f t="shared" si="36"/>
        <v>49843.652902853501</v>
      </c>
      <c r="O54" s="278">
        <f t="shared" si="37"/>
        <v>50154.82657169403</v>
      </c>
      <c r="P54" s="278">
        <f t="shared" si="57"/>
        <v>49999.239737273761</v>
      </c>
      <c r="Q54" s="278">
        <f t="shared" si="58"/>
        <v>5777.7306794773758</v>
      </c>
      <c r="R54" s="319">
        <f t="shared" si="59"/>
        <v>6.2429948592855758E-3</v>
      </c>
      <c r="S54" s="316">
        <f t="shared" si="38"/>
        <v>56661.341044076275</v>
      </c>
      <c r="T54" s="316">
        <f t="shared" si="39"/>
        <v>56754.201923076922</v>
      </c>
      <c r="U54" s="316">
        <f t="shared" si="60"/>
        <v>56707.771483576595</v>
      </c>
      <c r="V54" s="316">
        <f t="shared" si="61"/>
        <v>-193.65330081163847</v>
      </c>
      <c r="W54" s="319">
        <f t="shared" si="62"/>
        <v>1.6388754182223094E-3</v>
      </c>
      <c r="X54" s="316">
        <f t="shared" si="40"/>
        <v>78095.957894736843</v>
      </c>
      <c r="Y54" s="316">
        <f t="shared" si="41"/>
        <v>79648.446808510635</v>
      </c>
      <c r="Z54" s="316">
        <f t="shared" si="42"/>
        <v>78872.202351623739</v>
      </c>
      <c r="AA54" s="28">
        <f t="shared" si="43"/>
        <v>1.9879247987025707E-2</v>
      </c>
      <c r="AB54" s="28"/>
      <c r="AC54" s="148">
        <f t="shared" si="44"/>
        <v>19.980074890927202</v>
      </c>
      <c r="AD54" s="367">
        <f t="shared" si="45"/>
        <v>19.885634588563462</v>
      </c>
      <c r="AE54" s="167">
        <f t="shared" si="63"/>
        <v>19.932854739745331</v>
      </c>
      <c r="AF54" s="31">
        <f t="shared" si="64"/>
        <v>-4.7267241428922031E-3</v>
      </c>
      <c r="AG54" s="156">
        <f t="shared" si="46"/>
        <v>37740.994194235456</v>
      </c>
      <c r="AH54" s="157">
        <f t="shared" si="47"/>
        <v>38142.255927475599</v>
      </c>
      <c r="AI54" s="163">
        <f t="shared" si="65"/>
        <v>37941.625060855527</v>
      </c>
      <c r="AJ54" s="31">
        <f t="shared" si="48"/>
        <v>1.0631986300494195E-2</v>
      </c>
    </row>
    <row r="55" spans="1:36" ht="15.75" thickBot="1" x14ac:dyDescent="0.3">
      <c r="A55" s="4" t="s">
        <v>4</v>
      </c>
      <c r="B55" s="313">
        <f t="shared" si="32"/>
        <v>41823618</v>
      </c>
      <c r="C55" s="28">
        <f t="shared" si="49"/>
        <v>2.1707453283752221E-2</v>
      </c>
      <c r="D55" s="313">
        <f t="shared" si="33"/>
        <v>42808336</v>
      </c>
      <c r="E55" s="28">
        <f t="shared" si="50"/>
        <v>2.1510848460884517E-2</v>
      </c>
      <c r="F55" s="325">
        <f t="shared" si="34"/>
        <v>7858</v>
      </c>
      <c r="G55" s="325">
        <f t="shared" si="35"/>
        <v>8076.6</v>
      </c>
      <c r="H55" s="396">
        <f t="shared" si="51"/>
        <v>2.7818783405446725E-2</v>
      </c>
      <c r="I55" s="316">
        <f t="shared" si="52"/>
        <v>5322.4252990582845</v>
      </c>
      <c r="J55" s="316">
        <f t="shared" si="53"/>
        <v>5300.2917069063715</v>
      </c>
      <c r="K55" s="316">
        <f t="shared" si="54"/>
        <v>-552.18349788170781</v>
      </c>
      <c r="L55" s="278">
        <f t="shared" si="55"/>
        <v>5311.358502982328</v>
      </c>
      <c r="M55" s="28">
        <f t="shared" si="56"/>
        <v>-4.1585538374449725E-3</v>
      </c>
      <c r="N55" s="329">
        <f t="shared" si="36"/>
        <v>50036.630536214201</v>
      </c>
      <c r="O55" s="278">
        <f t="shared" si="37"/>
        <v>50945.322987575571</v>
      </c>
      <c r="P55" s="278">
        <f t="shared" si="57"/>
        <v>50490.976761894883</v>
      </c>
      <c r="Q55" s="278">
        <f t="shared" si="58"/>
        <v>5285.9936548562546</v>
      </c>
      <c r="R55" s="319">
        <f t="shared" si="59"/>
        <v>1.8160544417628217E-2</v>
      </c>
      <c r="S55" s="316">
        <f t="shared" si="38"/>
        <v>54123.552142680208</v>
      </c>
      <c r="T55" s="316">
        <f t="shared" si="39"/>
        <v>53926.745786850224</v>
      </c>
      <c r="U55" s="316">
        <f t="shared" si="60"/>
        <v>54025.14896476522</v>
      </c>
      <c r="V55" s="316">
        <f t="shared" si="61"/>
        <v>2488.9692179997364</v>
      </c>
      <c r="W55" s="319">
        <f t="shared" si="62"/>
        <v>-3.6362424127515474E-3</v>
      </c>
      <c r="X55" s="316">
        <f t="shared" si="40"/>
        <v>71058.45914742451</v>
      </c>
      <c r="Y55" s="316">
        <f t="shared" si="41"/>
        <v>82384.541832669333</v>
      </c>
      <c r="Z55" s="316">
        <f t="shared" si="42"/>
        <v>76721.500490046921</v>
      </c>
      <c r="AA55" s="28">
        <f t="shared" si="43"/>
        <v>0.15939105380468038</v>
      </c>
      <c r="AB55" s="28"/>
      <c r="AC55" s="150">
        <f t="shared" si="44"/>
        <v>22.971234798877454</v>
      </c>
      <c r="AD55" s="368">
        <f t="shared" si="45"/>
        <v>23.500349162011176</v>
      </c>
      <c r="AE55" s="168">
        <f t="shared" si="63"/>
        <v>23.235791980444315</v>
      </c>
      <c r="AF55" s="32">
        <f t="shared" si="64"/>
        <v>2.3033779758307924E-2</v>
      </c>
      <c r="AG55" s="158">
        <f t="shared" si="46"/>
        <v>39677.835594013093</v>
      </c>
      <c r="AH55" s="159">
        <f t="shared" si="47"/>
        <v>40402.240456238367</v>
      </c>
      <c r="AI55" s="164">
        <f t="shared" si="65"/>
        <v>40040.03802512573</v>
      </c>
      <c r="AJ55" s="32">
        <f t="shared" si="48"/>
        <v>1.8257166787963051E-2</v>
      </c>
    </row>
    <row r="56" spans="1:36" x14ac:dyDescent="0.25">
      <c r="A56" s="2" t="s">
        <v>5</v>
      </c>
      <c r="B56" s="313">
        <f t="shared" si="32"/>
        <v>51110695</v>
      </c>
      <c r="C56" s="28">
        <f t="shared" si="49"/>
        <v>2.6527667310193209E-2</v>
      </c>
      <c r="D56" s="313">
        <f t="shared" si="33"/>
        <v>54842152</v>
      </c>
      <c r="E56" s="28">
        <f t="shared" si="50"/>
        <v>2.7557745317192305E-2</v>
      </c>
      <c r="F56" s="325">
        <f t="shared" si="34"/>
        <v>9629</v>
      </c>
      <c r="G56" s="325">
        <f t="shared" si="35"/>
        <v>9557.6</v>
      </c>
      <c r="H56" s="396">
        <f t="shared" si="51"/>
        <v>-7.415100218091145E-3</v>
      </c>
      <c r="I56" s="316">
        <f t="shared" si="52"/>
        <v>5307.9961574410636</v>
      </c>
      <c r="J56" s="316">
        <f t="shared" si="53"/>
        <v>5738.0672972294296</v>
      </c>
      <c r="K56" s="316">
        <f t="shared" si="54"/>
        <v>-989.95908820476598</v>
      </c>
      <c r="L56" s="278">
        <f t="shared" si="55"/>
        <v>5523.0317273352466</v>
      </c>
      <c r="M56" s="28">
        <f t="shared" si="56"/>
        <v>8.1023257559345974E-2</v>
      </c>
      <c r="N56" s="329">
        <f t="shared" si="36"/>
        <v>61792.07268418889</v>
      </c>
      <c r="O56" s="278">
        <f t="shared" si="37"/>
        <v>64461.026352288492</v>
      </c>
      <c r="P56" s="278">
        <f t="shared" si="57"/>
        <v>63126.549518238695</v>
      </c>
      <c r="Q56" s="278">
        <f t="shared" si="58"/>
        <v>-7349.5791014875576</v>
      </c>
      <c r="R56" s="319">
        <f t="shared" si="59"/>
        <v>4.3192493019942407E-2</v>
      </c>
      <c r="S56" s="316">
        <f t="shared" si="38"/>
        <v>59105.560444165094</v>
      </c>
      <c r="T56" s="316">
        <f t="shared" si="39"/>
        <v>60792.638607851077</v>
      </c>
      <c r="U56" s="316">
        <f t="shared" si="60"/>
        <v>59949.099526008082</v>
      </c>
      <c r="V56" s="316">
        <f t="shared" si="61"/>
        <v>-3434.9813432431256</v>
      </c>
      <c r="W56" s="319">
        <f t="shared" si="62"/>
        <v>2.8543476299149641E-2</v>
      </c>
      <c r="X56" s="316">
        <f t="shared" si="40"/>
        <v>75398.187983469325</v>
      </c>
      <c r="Y56" s="316">
        <f t="shared" si="41"/>
        <v>76542.13082259662</v>
      </c>
      <c r="Z56" s="316">
        <f t="shared" si="42"/>
        <v>75970.159403032972</v>
      </c>
      <c r="AA56" s="28">
        <f t="shared" si="43"/>
        <v>1.517202030608613E-2</v>
      </c>
      <c r="AB56" s="28"/>
      <c r="AC56" s="148">
        <f t="shared" si="44"/>
        <v>37.691314048616292</v>
      </c>
      <c r="AD56" s="367">
        <f t="shared" si="45"/>
        <v>37.381101376720913</v>
      </c>
      <c r="AE56" s="167">
        <f t="shared" si="63"/>
        <v>37.536207712668599</v>
      </c>
      <c r="AF56" s="31">
        <f t="shared" si="64"/>
        <v>-8.2303490797707227E-3</v>
      </c>
      <c r="AG56" s="156">
        <f t="shared" si="46"/>
        <v>61785.27420049323</v>
      </c>
      <c r="AH56" s="157">
        <f t="shared" si="47"/>
        <v>66783.983886107642</v>
      </c>
      <c r="AI56" s="163">
        <f t="shared" si="65"/>
        <v>64284.629043300432</v>
      </c>
      <c r="AJ56" s="31">
        <f t="shared" si="48"/>
        <v>8.0904548054502409E-2</v>
      </c>
    </row>
    <row r="57" spans="1:36" x14ac:dyDescent="0.25">
      <c r="A57" s="6" t="s">
        <v>6</v>
      </c>
      <c r="B57" s="313">
        <f t="shared" si="32"/>
        <v>18968038</v>
      </c>
      <c r="C57" s="28">
        <f t="shared" si="49"/>
        <v>9.8448632246363032E-3</v>
      </c>
      <c r="D57" s="313">
        <f t="shared" si="33"/>
        <v>19405210</v>
      </c>
      <c r="E57" s="28">
        <f t="shared" si="50"/>
        <v>9.7509637296259513E-3</v>
      </c>
      <c r="F57" s="325">
        <f t="shared" si="34"/>
        <v>3305</v>
      </c>
      <c r="G57" s="325">
        <f t="shared" si="35"/>
        <v>3272.2</v>
      </c>
      <c r="H57" s="396">
        <f t="shared" si="51"/>
        <v>-9.924357034795819E-3</v>
      </c>
      <c r="I57" s="316">
        <f t="shared" si="52"/>
        <v>5739.1945537065048</v>
      </c>
      <c r="J57" s="316">
        <f t="shared" si="53"/>
        <v>5930.3251634985636</v>
      </c>
      <c r="K57" s="316">
        <f t="shared" si="54"/>
        <v>-1182.2169544738999</v>
      </c>
      <c r="L57" s="278">
        <f t="shared" si="55"/>
        <v>5834.7598586025342</v>
      </c>
      <c r="M57" s="28">
        <f t="shared" si="56"/>
        <v>3.3302688731578572E-2</v>
      </c>
      <c r="N57" s="329">
        <f t="shared" si="36"/>
        <v>51202.69402078553</v>
      </c>
      <c r="O57" s="278">
        <f t="shared" si="37"/>
        <v>54036.952465818271</v>
      </c>
      <c r="P57" s="278">
        <f t="shared" si="57"/>
        <v>52619.8232433019</v>
      </c>
      <c r="Q57" s="278">
        <f t="shared" si="58"/>
        <v>3157.147173449237</v>
      </c>
      <c r="R57" s="319">
        <f t="shared" si="59"/>
        <v>5.5353697676184484E-2</v>
      </c>
      <c r="S57" s="316">
        <f t="shared" si="38"/>
        <v>58116.083333333336</v>
      </c>
      <c r="T57" s="316">
        <f t="shared" si="39"/>
        <v>59350.988372093023</v>
      </c>
      <c r="U57" s="316">
        <f t="shared" si="60"/>
        <v>58733.535852713176</v>
      </c>
      <c r="V57" s="316">
        <f t="shared" si="61"/>
        <v>-2219.4176699482196</v>
      </c>
      <c r="W57" s="319">
        <f t="shared" si="62"/>
        <v>2.1248937779869092E-2</v>
      </c>
      <c r="X57" s="316">
        <f t="shared" si="40"/>
        <v>85720.833333333328</v>
      </c>
      <c r="Y57" s="316">
        <f t="shared" si="41"/>
        <v>89842.96666666666</v>
      </c>
      <c r="Z57" s="316">
        <f t="shared" si="42"/>
        <v>87781.9</v>
      </c>
      <c r="AA57" s="28">
        <f t="shared" si="43"/>
        <v>4.8087882175667118E-2</v>
      </c>
      <c r="AB57" s="28"/>
      <c r="AC57" s="148">
        <f t="shared" si="44"/>
        <v>20.598317232782801</v>
      </c>
      <c r="AD57" s="367">
        <f t="shared" si="45"/>
        <v>20.827445738654443</v>
      </c>
      <c r="AE57" s="167">
        <f t="shared" si="63"/>
        <v>20.712881485718622</v>
      </c>
      <c r="AF57" s="31">
        <f t="shared" si="64"/>
        <v>1.1123651669320739E-2</v>
      </c>
      <c r="AG57" s="156">
        <f t="shared" si="46"/>
        <v>36992.944842630102</v>
      </c>
      <c r="AH57" s="157">
        <f t="shared" si="47"/>
        <v>41382.15899688116</v>
      </c>
      <c r="AI57" s="163">
        <f t="shared" si="65"/>
        <v>39187.551919755628</v>
      </c>
      <c r="AJ57" s="31">
        <f t="shared" si="48"/>
        <v>0.11865003375435509</v>
      </c>
    </row>
    <row r="58" spans="1:36" x14ac:dyDescent="0.25">
      <c r="A58" s="6" t="s">
        <v>7</v>
      </c>
      <c r="B58" s="313">
        <f t="shared" si="32"/>
        <v>6562458</v>
      </c>
      <c r="C58" s="28">
        <f t="shared" si="49"/>
        <v>3.4060719104116251E-3</v>
      </c>
      <c r="D58" s="313">
        <f t="shared" si="33"/>
        <v>6110594</v>
      </c>
      <c r="E58" s="28">
        <f t="shared" si="50"/>
        <v>3.0705248982345439E-3</v>
      </c>
      <c r="F58" s="325">
        <f t="shared" si="34"/>
        <v>940</v>
      </c>
      <c r="G58" s="325">
        <f t="shared" si="35"/>
        <v>940.6</v>
      </c>
      <c r="H58" s="396">
        <f t="shared" si="51"/>
        <v>6.3829787234044968E-4</v>
      </c>
      <c r="I58" s="316">
        <f t="shared" si="52"/>
        <v>6981.3382978723403</v>
      </c>
      <c r="J58" s="316">
        <f t="shared" si="53"/>
        <v>6496.4852221985966</v>
      </c>
      <c r="K58" s="316">
        <f t="shared" si="54"/>
        <v>-1748.3770131739329</v>
      </c>
      <c r="L58" s="278">
        <f t="shared" si="55"/>
        <v>6738.9117600354684</v>
      </c>
      <c r="M58" s="28">
        <f t="shared" si="56"/>
        <v>-6.9449875509042358E-2</v>
      </c>
      <c r="N58" s="329">
        <f t="shared" si="36"/>
        <v>57778.28843106181</v>
      </c>
      <c r="O58" s="278">
        <f t="shared" si="37"/>
        <v>56969.923550251719</v>
      </c>
      <c r="P58" s="278">
        <f t="shared" si="57"/>
        <v>57374.105990656768</v>
      </c>
      <c r="Q58" s="278">
        <f t="shared" si="58"/>
        <v>-1597.1355739056307</v>
      </c>
      <c r="R58" s="319">
        <f t="shared" si="59"/>
        <v>-1.3990806975436672E-2</v>
      </c>
      <c r="S58" s="316">
        <f t="shared" si="38"/>
        <v>60090.89622641509</v>
      </c>
      <c r="T58" s="316">
        <f t="shared" si="39"/>
        <v>59267.185840707964</v>
      </c>
      <c r="U58" s="316">
        <f t="shared" si="60"/>
        <v>59679.041033561531</v>
      </c>
      <c r="V58" s="316">
        <f t="shared" si="61"/>
        <v>-3164.9228507965745</v>
      </c>
      <c r="W58" s="319">
        <f t="shared" si="62"/>
        <v>-1.3707740064376604E-2</v>
      </c>
      <c r="X58" s="316">
        <f t="shared" si="40"/>
        <v>82133.539823008847</v>
      </c>
      <c r="Y58" s="316">
        <f t="shared" si="41"/>
        <v>81399.243697478989</v>
      </c>
      <c r="Z58" s="316">
        <f t="shared" si="42"/>
        <v>81766.391760243918</v>
      </c>
      <c r="AA58" s="28">
        <f t="shared" si="43"/>
        <v>-8.9402712596121717E-3</v>
      </c>
      <c r="AB58" s="28"/>
      <c r="AC58" s="148">
        <f t="shared" si="44"/>
        <v>24.30196483971045</v>
      </c>
      <c r="AD58" s="367">
        <f t="shared" si="45"/>
        <v>24.20483787956768</v>
      </c>
      <c r="AE58" s="167">
        <f t="shared" si="63"/>
        <v>24.253401359639064</v>
      </c>
      <c r="AF58" s="31">
        <f t="shared" si="64"/>
        <v>-3.9966710833216415E-3</v>
      </c>
      <c r="AG58" s="156">
        <f t="shared" si="46"/>
        <v>46860.599793174777</v>
      </c>
      <c r="AH58" s="157">
        <f t="shared" si="47"/>
        <v>46148.919197117859</v>
      </c>
      <c r="AI58" s="163">
        <f t="shared" si="65"/>
        <v>46504.759495146318</v>
      </c>
      <c r="AJ58" s="31">
        <f t="shared" si="48"/>
        <v>-1.5187184952775061E-2</v>
      </c>
    </row>
    <row r="59" spans="1:36" x14ac:dyDescent="0.25">
      <c r="A59" s="6" t="s">
        <v>8</v>
      </c>
      <c r="B59" s="313">
        <f t="shared" si="32"/>
        <v>28323753</v>
      </c>
      <c r="C59" s="28">
        <f t="shared" si="49"/>
        <v>1.4700702006890862E-2</v>
      </c>
      <c r="D59" s="313">
        <f t="shared" si="33"/>
        <v>28414558</v>
      </c>
      <c r="E59" s="28">
        <f t="shared" si="50"/>
        <v>1.4278089464187859E-2</v>
      </c>
      <c r="F59" s="325">
        <f t="shared" si="34"/>
        <v>4879</v>
      </c>
      <c r="G59" s="325">
        <f t="shared" si="35"/>
        <v>4919.2</v>
      </c>
      <c r="H59" s="396">
        <f t="shared" si="51"/>
        <v>8.2393933183028938E-3</v>
      </c>
      <c r="I59" s="316">
        <f t="shared" si="52"/>
        <v>5805.2373437179749</v>
      </c>
      <c r="J59" s="316">
        <f t="shared" si="53"/>
        <v>5776.2558952675236</v>
      </c>
      <c r="K59" s="316">
        <f t="shared" si="54"/>
        <v>-1028.1476862428599</v>
      </c>
      <c r="L59" s="278">
        <f t="shared" si="55"/>
        <v>5790.7466194927492</v>
      </c>
      <c r="M59" s="28">
        <f t="shared" si="56"/>
        <v>-4.9922934644202046E-3</v>
      </c>
      <c r="N59" s="329">
        <f t="shared" si="36"/>
        <v>52064.765353578063</v>
      </c>
      <c r="O59" s="278">
        <f t="shared" si="37"/>
        <v>52421.515017341895</v>
      </c>
      <c r="P59" s="278">
        <f t="shared" si="57"/>
        <v>52243.140185459983</v>
      </c>
      <c r="Q59" s="278">
        <f t="shared" si="58"/>
        <v>3533.8302312911546</v>
      </c>
      <c r="R59" s="319">
        <f t="shared" si="59"/>
        <v>6.8520363309255818E-3</v>
      </c>
      <c r="S59" s="316">
        <f t="shared" si="38"/>
        <v>57861.516919486574</v>
      </c>
      <c r="T59" s="316">
        <f t="shared" si="39"/>
        <v>58139.580503395919</v>
      </c>
      <c r="U59" s="316">
        <f t="shared" si="60"/>
        <v>58000.548711441246</v>
      </c>
      <c r="V59" s="316">
        <f t="shared" si="61"/>
        <v>-1486.4305286762901</v>
      </c>
      <c r="W59" s="319">
        <f t="shared" si="62"/>
        <v>4.8056739386260127E-3</v>
      </c>
      <c r="X59" s="316">
        <f t="shared" si="40"/>
        <v>64928.263002944062</v>
      </c>
      <c r="Y59" s="316">
        <f t="shared" si="41"/>
        <v>70413.352826510731</v>
      </c>
      <c r="Z59" s="316">
        <f t="shared" si="42"/>
        <v>67670.807914727397</v>
      </c>
      <c r="AA59" s="28">
        <f t="shared" si="43"/>
        <v>8.4479232461801057E-2</v>
      </c>
      <c r="AB59" s="28"/>
      <c r="AC59" s="148">
        <f t="shared" si="44"/>
        <v>20.677233429394814</v>
      </c>
      <c r="AD59" s="367">
        <f t="shared" si="45"/>
        <v>20.459158209948431</v>
      </c>
      <c r="AE59" s="167">
        <f t="shared" si="63"/>
        <v>20.568195819671622</v>
      </c>
      <c r="AF59" s="31">
        <f t="shared" si="64"/>
        <v>-1.054663430632684E-2</v>
      </c>
      <c r="AG59" s="156">
        <f t="shared" si="46"/>
        <v>42971.105272080014</v>
      </c>
      <c r="AH59" s="157">
        <f t="shared" si="47"/>
        <v>42630.244551655313</v>
      </c>
      <c r="AI59" s="163">
        <f t="shared" si="65"/>
        <v>42800.674911867667</v>
      </c>
      <c r="AJ59" s="31">
        <f t="shared" si="48"/>
        <v>-7.932323785168548E-3</v>
      </c>
    </row>
    <row r="60" spans="1:36" ht="15.75" thickBot="1" x14ac:dyDescent="0.3">
      <c r="A60" s="4" t="s">
        <v>9</v>
      </c>
      <c r="B60" s="313">
        <f t="shared" si="32"/>
        <v>6527300</v>
      </c>
      <c r="C60" s="28">
        <f t="shared" si="49"/>
        <v>3.3878240715338372E-3</v>
      </c>
      <c r="D60" s="313">
        <f t="shared" si="33"/>
        <v>5759106</v>
      </c>
      <c r="E60" s="28">
        <f t="shared" si="50"/>
        <v>2.8939049729980347E-3</v>
      </c>
      <c r="F60" s="325">
        <f t="shared" si="34"/>
        <v>1199</v>
      </c>
      <c r="G60" s="325">
        <f t="shared" si="35"/>
        <v>1159.2</v>
      </c>
      <c r="H60" s="396">
        <f t="shared" si="51"/>
        <v>-3.3194328607172606E-2</v>
      </c>
      <c r="I60" s="316">
        <f t="shared" si="52"/>
        <v>5443.9532944120101</v>
      </c>
      <c r="J60" s="316">
        <f t="shared" si="53"/>
        <v>4968.1728778467905</v>
      </c>
      <c r="K60" s="316">
        <f t="shared" si="54"/>
        <v>-220.06466882212681</v>
      </c>
      <c r="L60" s="278">
        <f t="shared" si="55"/>
        <v>5206.0630861294003</v>
      </c>
      <c r="M60" s="28">
        <f t="shared" si="56"/>
        <v>-8.7396123889157587E-2</v>
      </c>
      <c r="N60" s="329">
        <f t="shared" si="36"/>
        <v>48707.559137377808</v>
      </c>
      <c r="O60" s="278">
        <f t="shared" si="37"/>
        <v>48612.357558875665</v>
      </c>
      <c r="P60" s="278">
        <f t="shared" si="57"/>
        <v>48659.958348126733</v>
      </c>
      <c r="Q60" s="278">
        <f t="shared" si="58"/>
        <v>7117.0120686244045</v>
      </c>
      <c r="R60" s="319">
        <f t="shared" si="59"/>
        <v>-1.9545544919142978E-3</v>
      </c>
      <c r="S60" s="316">
        <f t="shared" si="38"/>
        <v>51951.059602649009</v>
      </c>
      <c r="T60" s="316">
        <f t="shared" si="39"/>
        <v>50108.830188679247</v>
      </c>
      <c r="U60" s="316">
        <f t="shared" si="60"/>
        <v>51029.944895664128</v>
      </c>
      <c r="V60" s="316">
        <f t="shared" si="61"/>
        <v>5484.173287100828</v>
      </c>
      <c r="W60" s="319">
        <f t="shared" si="62"/>
        <v>-3.5460863128878826E-2</v>
      </c>
      <c r="X60" s="316">
        <f t="shared" si="40"/>
        <v>80900.819672131154</v>
      </c>
      <c r="Y60" s="316">
        <f t="shared" si="41"/>
        <v>75943.127962085302</v>
      </c>
      <c r="Z60" s="316">
        <f t="shared" si="42"/>
        <v>78421.973817108228</v>
      </c>
      <c r="AA60" s="28">
        <f t="shared" si="43"/>
        <v>-6.1281106052299812E-2</v>
      </c>
      <c r="AB60" s="28"/>
      <c r="AC60" s="148">
        <f t="shared" si="44"/>
        <v>19.524507409216742</v>
      </c>
      <c r="AD60" s="367">
        <f t="shared" si="45"/>
        <v>21.10706482155863</v>
      </c>
      <c r="AE60" s="167">
        <f t="shared" si="63"/>
        <v>20.315786115387688</v>
      </c>
      <c r="AF60" s="31">
        <f t="shared" si="64"/>
        <v>8.1054921344383107E-2</v>
      </c>
      <c r="AG60" s="156">
        <f t="shared" si="46"/>
        <v>39121.739130434784</v>
      </c>
      <c r="AH60" s="157">
        <f t="shared" si="47"/>
        <v>41918.0262199563</v>
      </c>
      <c r="AI60" s="163">
        <f t="shared" si="65"/>
        <v>40519.882675195542</v>
      </c>
      <c r="AJ60" s="31">
        <f t="shared" si="48"/>
        <v>7.1476553744159677E-2</v>
      </c>
    </row>
    <row r="61" spans="1:36" x14ac:dyDescent="0.25">
      <c r="A61" s="2" t="s">
        <v>10</v>
      </c>
      <c r="B61" s="313">
        <f t="shared" si="32"/>
        <v>7805424</v>
      </c>
      <c r="C61" s="28">
        <f t="shared" si="49"/>
        <v>4.0512008511525326E-3</v>
      </c>
      <c r="D61" s="313">
        <f t="shared" si="33"/>
        <v>8167750</v>
      </c>
      <c r="E61" s="28">
        <f t="shared" si="50"/>
        <v>4.1042294313049102E-3</v>
      </c>
      <c r="F61" s="325">
        <f t="shared" si="34"/>
        <v>998</v>
      </c>
      <c r="G61" s="325">
        <f t="shared" si="35"/>
        <v>1003.8</v>
      </c>
      <c r="H61" s="396">
        <f t="shared" si="51"/>
        <v>5.8116232464929408E-3</v>
      </c>
      <c r="I61" s="316">
        <f t="shared" si="52"/>
        <v>7821.0661322645292</v>
      </c>
      <c r="J61" s="316">
        <f t="shared" si="53"/>
        <v>8136.8300458258618</v>
      </c>
      <c r="K61" s="316">
        <f t="shared" si="54"/>
        <v>-3388.7218368011982</v>
      </c>
      <c r="L61" s="278">
        <f t="shared" si="55"/>
        <v>7978.948089045196</v>
      </c>
      <c r="M61" s="28">
        <f t="shared" si="56"/>
        <v>4.0373512794975641E-2</v>
      </c>
      <c r="N61" s="329">
        <f t="shared" si="36"/>
        <v>54583.384615384617</v>
      </c>
      <c r="O61" s="278">
        <f t="shared" si="37"/>
        <v>54091.059602649009</v>
      </c>
      <c r="P61" s="278">
        <f t="shared" si="57"/>
        <v>54337.222109016817</v>
      </c>
      <c r="Q61" s="278">
        <f t="shared" si="58"/>
        <v>1439.7483077343204</v>
      </c>
      <c r="R61" s="319">
        <f t="shared" si="59"/>
        <v>-9.0196864156504384E-3</v>
      </c>
      <c r="S61" s="316">
        <f t="shared" si="38"/>
        <v>59463.112500000003</v>
      </c>
      <c r="T61" s="316">
        <f t="shared" si="39"/>
        <v>63321.006369426752</v>
      </c>
      <c r="U61" s="316">
        <f t="shared" si="60"/>
        <v>61392.059434713374</v>
      </c>
      <c r="V61" s="316">
        <f t="shared" si="61"/>
        <v>-4877.9412519484176</v>
      </c>
      <c r="W61" s="319">
        <f t="shared" si="62"/>
        <v>6.4878774541557147E-2</v>
      </c>
      <c r="X61" s="316">
        <f t="shared" si="40"/>
        <v>78386.545454545456</v>
      </c>
      <c r="Y61" s="316">
        <f t="shared" si="41"/>
        <v>74503.272727272721</v>
      </c>
      <c r="Z61" s="316">
        <f t="shared" si="42"/>
        <v>76444.909090909088</v>
      </c>
      <c r="AA61" s="28">
        <f t="shared" si="43"/>
        <v>-4.9540041658355197E-2</v>
      </c>
      <c r="AB61" s="28"/>
      <c r="AC61" s="147">
        <f t="shared" si="44"/>
        <v>19.192307692307693</v>
      </c>
      <c r="AD61" s="366">
        <f t="shared" si="45"/>
        <v>17.085957446808511</v>
      </c>
      <c r="AE61" s="166">
        <f t="shared" si="63"/>
        <v>18.1391325695581</v>
      </c>
      <c r="AF61" s="30">
        <f t="shared" si="64"/>
        <v>-0.10974971219033818</v>
      </c>
      <c r="AG61" s="154">
        <f t="shared" si="46"/>
        <v>42040.826923076922</v>
      </c>
      <c r="AH61" s="155">
        <f t="shared" si="47"/>
        <v>36980.95319148936</v>
      </c>
      <c r="AI61" s="162">
        <f t="shared" si="65"/>
        <v>39510.890057283141</v>
      </c>
      <c r="AJ61" s="30">
        <f t="shared" si="48"/>
        <v>-0.12035618949279306</v>
      </c>
    </row>
    <row r="62" spans="1:36" x14ac:dyDescent="0.25">
      <c r="A62" s="6" t="s">
        <v>11</v>
      </c>
      <c r="B62" s="313">
        <f t="shared" si="32"/>
        <v>3208637</v>
      </c>
      <c r="C62" s="28">
        <f t="shared" si="49"/>
        <v>1.665358979273837E-3</v>
      </c>
      <c r="D62" s="313">
        <f t="shared" si="33"/>
        <v>3377258</v>
      </c>
      <c r="E62" s="28">
        <f t="shared" si="50"/>
        <v>1.6970452916298807E-3</v>
      </c>
      <c r="F62" s="325">
        <f t="shared" si="34"/>
        <v>480</v>
      </c>
      <c r="G62" s="325">
        <f t="shared" si="35"/>
        <v>495.6</v>
      </c>
      <c r="H62" s="396">
        <f t="shared" si="51"/>
        <v>3.250000000000005E-2</v>
      </c>
      <c r="I62" s="316">
        <f t="shared" si="52"/>
        <v>6684.6604166666666</v>
      </c>
      <c r="J62" s="316">
        <f t="shared" si="53"/>
        <v>6814.4834543987081</v>
      </c>
      <c r="K62" s="316">
        <f t="shared" si="54"/>
        <v>-2066.3752453740444</v>
      </c>
      <c r="L62" s="278">
        <f t="shared" si="55"/>
        <v>6749.5719355326873</v>
      </c>
      <c r="M62" s="28">
        <f t="shared" si="56"/>
        <v>1.9421037066947713E-2</v>
      </c>
      <c r="N62" s="329">
        <f t="shared" si="36"/>
        <v>46807.250182348653</v>
      </c>
      <c r="O62" s="278">
        <f t="shared" si="37"/>
        <v>43170.880736290426</v>
      </c>
      <c r="P62" s="278">
        <f t="shared" si="57"/>
        <v>44989.065459319536</v>
      </c>
      <c r="Q62" s="278">
        <f t="shared" si="58"/>
        <v>10787.904957431601</v>
      </c>
      <c r="R62" s="319">
        <f t="shared" si="59"/>
        <v>-7.7688166510356704E-2</v>
      </c>
      <c r="S62" s="316">
        <f t="shared" si="38"/>
        <v>45750.171919770779</v>
      </c>
      <c r="T62" s="316">
        <f t="shared" si="39"/>
        <v>43613.037634408596</v>
      </c>
      <c r="U62" s="316">
        <f t="shared" si="60"/>
        <v>44681.604777089684</v>
      </c>
      <c r="V62" s="316">
        <f t="shared" si="61"/>
        <v>11832.513405675272</v>
      </c>
      <c r="W62" s="319">
        <f t="shared" si="62"/>
        <v>-4.6713142173759298E-2</v>
      </c>
      <c r="X62" s="316">
        <f t="shared" si="40"/>
        <v>76596.166666666672</v>
      </c>
      <c r="Y62" s="316">
        <f t="shared" si="41"/>
        <v>99478.666666666672</v>
      </c>
      <c r="Z62" s="316">
        <f t="shared" si="42"/>
        <v>88037.416666666672</v>
      </c>
      <c r="AA62" s="28">
        <f t="shared" si="43"/>
        <v>0.29874210415229657</v>
      </c>
      <c r="AB62" s="28"/>
      <c r="AC62" s="148">
        <f t="shared" si="44"/>
        <v>17.359855334538878</v>
      </c>
      <c r="AD62" s="367">
        <f t="shared" si="45"/>
        <v>14.147873251498716</v>
      </c>
      <c r="AE62" s="167">
        <f t="shared" si="63"/>
        <v>15.753864293018797</v>
      </c>
      <c r="AF62" s="31">
        <f t="shared" si="64"/>
        <v>-0.18502355124179268</v>
      </c>
      <c r="AG62" s="156">
        <f t="shared" si="46"/>
        <v>41677.359855334544</v>
      </c>
      <c r="AH62" s="157">
        <f t="shared" si="47"/>
        <v>33056.836996859834</v>
      </c>
      <c r="AI62" s="163">
        <f t="shared" si="65"/>
        <v>37367.098426097189</v>
      </c>
      <c r="AJ62" s="31">
        <f t="shared" si="48"/>
        <v>-0.20683946604096889</v>
      </c>
    </row>
    <row r="63" spans="1:36" x14ac:dyDescent="0.25">
      <c r="A63" s="6" t="s">
        <v>12</v>
      </c>
      <c r="B63" s="313">
        <f t="shared" si="32"/>
        <v>4737205</v>
      </c>
      <c r="C63" s="28">
        <f t="shared" si="49"/>
        <v>2.4587221562959341E-3</v>
      </c>
      <c r="D63" s="313">
        <f t="shared" si="33"/>
        <v>4688804</v>
      </c>
      <c r="E63" s="28">
        <f t="shared" si="50"/>
        <v>2.3560867282201572E-3</v>
      </c>
      <c r="F63" s="325">
        <f t="shared" si="34"/>
        <v>618</v>
      </c>
      <c r="G63" s="325">
        <f t="shared" si="35"/>
        <v>606</v>
      </c>
      <c r="H63" s="396">
        <f t="shared" si="51"/>
        <v>-1.9417475728155338E-2</v>
      </c>
      <c r="I63" s="316">
        <f t="shared" si="52"/>
        <v>7665.3802588996759</v>
      </c>
      <c r="J63" s="316">
        <f t="shared" si="53"/>
        <v>7737.3003300330029</v>
      </c>
      <c r="K63" s="316">
        <f t="shared" si="54"/>
        <v>-2989.1921210083392</v>
      </c>
      <c r="L63" s="278">
        <f t="shared" si="55"/>
        <v>7701.3402944663394</v>
      </c>
      <c r="M63" s="28">
        <f t="shared" si="56"/>
        <v>9.3824531470341789E-3</v>
      </c>
      <c r="N63" s="329">
        <f t="shared" si="36"/>
        <v>48586.717948717946</v>
      </c>
      <c r="O63" s="278">
        <f t="shared" si="37"/>
        <v>45744.429268292683</v>
      </c>
      <c r="P63" s="278">
        <f t="shared" si="57"/>
        <v>47165.573608505314</v>
      </c>
      <c r="Q63" s="278">
        <f t="shared" si="58"/>
        <v>8611.3968082458232</v>
      </c>
      <c r="R63" s="319">
        <f t="shared" si="59"/>
        <v>-5.8499293642868141E-2</v>
      </c>
      <c r="S63" s="316">
        <f t="shared" si="38"/>
        <v>57084.395833333336</v>
      </c>
      <c r="T63" s="316">
        <f t="shared" si="39"/>
        <v>61731.6404494382</v>
      </c>
      <c r="U63" s="316">
        <f t="shared" si="60"/>
        <v>59408.018141385764</v>
      </c>
      <c r="V63" s="316">
        <f t="shared" si="61"/>
        <v>-2893.8999586208083</v>
      </c>
      <c r="W63" s="319">
        <f t="shared" si="62"/>
        <v>8.1410069218796843E-2</v>
      </c>
      <c r="X63" s="316">
        <f t="shared" si="40"/>
        <v>80287</v>
      </c>
      <c r="Y63" s="316">
        <f t="shared" si="41"/>
        <v>80895.875</v>
      </c>
      <c r="Z63" s="316">
        <f t="shared" si="42"/>
        <v>80591.4375</v>
      </c>
      <c r="AA63" s="28">
        <f t="shared" si="43"/>
        <v>7.5837308655199468E-3</v>
      </c>
      <c r="AB63" s="28"/>
      <c r="AC63" s="148">
        <f t="shared" si="44"/>
        <v>14.891566265060241</v>
      </c>
      <c r="AD63" s="367">
        <f t="shared" si="45"/>
        <v>12.12</v>
      </c>
      <c r="AE63" s="167">
        <f t="shared" si="63"/>
        <v>13.505783132530119</v>
      </c>
      <c r="AF63" s="31">
        <f t="shared" si="64"/>
        <v>-0.18611650485436901</v>
      </c>
      <c r="AG63" s="156">
        <f t="shared" si="46"/>
        <v>32647.180722891568</v>
      </c>
      <c r="AH63" s="157">
        <f t="shared" si="47"/>
        <v>25891.58</v>
      </c>
      <c r="AI63" s="163">
        <f t="shared" si="65"/>
        <v>29269.380361445787</v>
      </c>
      <c r="AJ63" s="31">
        <f t="shared" si="48"/>
        <v>-0.20692753779362855</v>
      </c>
    </row>
    <row r="64" spans="1:36" ht="15.75" thickBot="1" x14ac:dyDescent="0.3">
      <c r="A64" s="4" t="s">
        <v>13</v>
      </c>
      <c r="B64" s="313">
        <f t="shared" si="32"/>
        <v>3293697</v>
      </c>
      <c r="C64" s="28">
        <f t="shared" si="49"/>
        <v>1.7095071439858418E-3</v>
      </c>
      <c r="D64" s="313">
        <f t="shared" si="33"/>
        <v>3009173</v>
      </c>
      <c r="E64" s="28">
        <f t="shared" si="50"/>
        <v>1.5120855058600093E-3</v>
      </c>
      <c r="F64" s="325">
        <f t="shared" si="34"/>
        <v>395</v>
      </c>
      <c r="G64" s="325">
        <f t="shared" si="35"/>
        <v>410.4</v>
      </c>
      <c r="H64" s="396">
        <f t="shared" si="51"/>
        <v>3.8987341772151844E-2</v>
      </c>
      <c r="I64" s="316">
        <f t="shared" si="52"/>
        <v>8338.4734177215196</v>
      </c>
      <c r="J64" s="316">
        <f t="shared" si="53"/>
        <v>7332.2928849902537</v>
      </c>
      <c r="K64" s="316">
        <f t="shared" si="54"/>
        <v>-2584.18467596559</v>
      </c>
      <c r="L64" s="278">
        <f t="shared" si="55"/>
        <v>7835.3831513558871</v>
      </c>
      <c r="M64" s="28">
        <f t="shared" si="56"/>
        <v>-0.12066723515516151</v>
      </c>
      <c r="N64" s="329">
        <f t="shared" si="36"/>
        <v>60379.413382218154</v>
      </c>
      <c r="O64" s="278">
        <f t="shared" si="37"/>
        <v>57924.408084696821</v>
      </c>
      <c r="P64" s="278">
        <f t="shared" si="57"/>
        <v>59151.910733457487</v>
      </c>
      <c r="Q64" s="278">
        <f t="shared" si="58"/>
        <v>-3374.9403167063501</v>
      </c>
      <c r="R64" s="319">
        <f t="shared" si="59"/>
        <v>-4.0659641424146999E-2</v>
      </c>
      <c r="S64" s="316">
        <f t="shared" si="38"/>
        <v>61053.88692579505</v>
      </c>
      <c r="T64" s="316">
        <f t="shared" si="39"/>
        <v>63041.538461538461</v>
      </c>
      <c r="U64" s="316">
        <f t="shared" si="60"/>
        <v>62047.712693666756</v>
      </c>
      <c r="V64" s="316">
        <f t="shared" si="61"/>
        <v>-5533.5945109017994</v>
      </c>
      <c r="W64" s="319">
        <f t="shared" si="62"/>
        <v>3.2555691960434958E-2</v>
      </c>
      <c r="X64" s="316">
        <f t="shared" si="40"/>
        <v>118556.75</v>
      </c>
      <c r="Y64" s="316">
        <f t="shared" si="41"/>
        <v>81099.555555555562</v>
      </c>
      <c r="Z64" s="316">
        <f t="shared" si="42"/>
        <v>99828.152777777781</v>
      </c>
      <c r="AA64" s="28">
        <f t="shared" si="43"/>
        <v>-0.31594316177226889</v>
      </c>
      <c r="AB64" s="28"/>
      <c r="AC64" s="150">
        <f t="shared" si="44"/>
        <v>17.752808988764045</v>
      </c>
      <c r="AD64" s="368">
        <f t="shared" si="45"/>
        <v>19.13286713286713</v>
      </c>
      <c r="AE64" s="168">
        <f t="shared" si="63"/>
        <v>18.442838060815589</v>
      </c>
      <c r="AF64" s="32">
        <f t="shared" si="64"/>
        <v>7.7737452420996556E-2</v>
      </c>
      <c r="AG64" s="158">
        <f t="shared" si="46"/>
        <v>49062.696629213482</v>
      </c>
      <c r="AH64" s="159">
        <f t="shared" si="47"/>
        <v>46859.906759906757</v>
      </c>
      <c r="AI64" s="164">
        <f t="shared" si="65"/>
        <v>47961.301694560119</v>
      </c>
      <c r="AJ64" s="32">
        <f t="shared" si="48"/>
        <v>-4.4897447972623558E-2</v>
      </c>
    </row>
    <row r="65" spans="1:36" x14ac:dyDescent="0.25">
      <c r="A65" s="2" t="s">
        <v>14</v>
      </c>
      <c r="B65" s="313">
        <f t="shared" si="32"/>
        <v>876905</v>
      </c>
      <c r="C65" s="28">
        <f t="shared" si="49"/>
        <v>4.5513456826687593E-4</v>
      </c>
      <c r="D65" s="313">
        <f t="shared" si="33"/>
        <v>1030406</v>
      </c>
      <c r="E65" s="28">
        <f t="shared" si="50"/>
        <v>5.1777082200032661E-4</v>
      </c>
      <c r="F65" s="325">
        <f t="shared" si="34"/>
        <v>76</v>
      </c>
      <c r="G65" s="325">
        <f t="shared" si="35"/>
        <v>74.2</v>
      </c>
      <c r="H65" s="396">
        <f t="shared" si="51"/>
        <v>-2.3684210526315752E-2</v>
      </c>
      <c r="I65" s="316">
        <f t="shared" si="52"/>
        <v>11538.223684210527</v>
      </c>
      <c r="J65" s="316">
        <f t="shared" si="53"/>
        <v>13886.87331536388</v>
      </c>
      <c r="K65" s="316">
        <f t="shared" si="54"/>
        <v>-9138.7651063392168</v>
      </c>
      <c r="L65" s="278">
        <f t="shared" si="55"/>
        <v>12712.548499787204</v>
      </c>
      <c r="M65" s="28">
        <f t="shared" si="56"/>
        <v>0.20355383076576697</v>
      </c>
      <c r="N65" s="329">
        <f t="shared" si="36"/>
        <v>40786.279069767443</v>
      </c>
      <c r="O65" s="278">
        <f t="shared" si="37"/>
        <v>44318.537634408603</v>
      </c>
      <c r="P65" s="278">
        <f t="shared" si="57"/>
        <v>42552.408352088023</v>
      </c>
      <c r="Q65" s="278">
        <f t="shared" si="58"/>
        <v>13224.562064663114</v>
      </c>
      <c r="R65" s="319">
        <f t="shared" si="59"/>
        <v>8.6604089541951465E-2</v>
      </c>
      <c r="S65" s="316">
        <f t="shared" si="38"/>
        <v>44493.666666666664</v>
      </c>
      <c r="T65" s="316">
        <f t="shared" si="39"/>
        <v>54248.857142857145</v>
      </c>
      <c r="U65" s="316">
        <f t="shared" si="60"/>
        <v>49371.261904761908</v>
      </c>
      <c r="V65" s="316">
        <f t="shared" si="61"/>
        <v>7142.8562780030479</v>
      </c>
      <c r="W65" s="319">
        <f t="shared" si="62"/>
        <v>0.21924896748279862</v>
      </c>
      <c r="X65" s="316">
        <f t="shared" si="40"/>
        <v>90849</v>
      </c>
      <c r="Y65" s="316">
        <f t="shared" si="41"/>
        <v>76137</v>
      </c>
      <c r="Z65" s="316">
        <f t="shared" si="42"/>
        <v>83493</v>
      </c>
      <c r="AA65" s="28">
        <f t="shared" si="43"/>
        <v>-0.16193904170656803</v>
      </c>
      <c r="AB65" s="28"/>
      <c r="AC65" s="147">
        <f t="shared" si="44"/>
        <v>5.2413793103448274</v>
      </c>
      <c r="AD65" s="366">
        <f t="shared" si="45"/>
        <v>4.8655737704918032</v>
      </c>
      <c r="AE65" s="166">
        <f t="shared" si="63"/>
        <v>5.0534765404183153</v>
      </c>
      <c r="AF65" s="30">
        <f t="shared" si="64"/>
        <v>-7.1699741156169103E-2</v>
      </c>
      <c r="AG65" s="154">
        <f t="shared" si="46"/>
        <v>35799.586206896551</v>
      </c>
      <c r="AH65" s="155">
        <f t="shared" si="47"/>
        <v>37673.901639344265</v>
      </c>
      <c r="AI65" s="162">
        <f t="shared" si="65"/>
        <v>36736.743923120404</v>
      </c>
      <c r="AJ65" s="30">
        <f t="shared" si="48"/>
        <v>5.235578482989952E-2</v>
      </c>
    </row>
    <row r="66" spans="1:36" ht="15.75" thickBot="1" x14ac:dyDescent="0.3">
      <c r="A66" s="4" t="s">
        <v>15</v>
      </c>
      <c r="B66" s="313">
        <f t="shared" si="32"/>
        <v>4309973</v>
      </c>
      <c r="C66" s="28">
        <f t="shared" si="49"/>
        <v>2.2369785787478601E-3</v>
      </c>
      <c r="D66" s="313">
        <f t="shared" si="33"/>
        <v>4222301</v>
      </c>
      <c r="E66" s="28">
        <f t="shared" si="50"/>
        <v>2.1216726799948766E-3</v>
      </c>
      <c r="F66" s="325">
        <f t="shared" si="34"/>
        <v>240</v>
      </c>
      <c r="G66" s="325">
        <f t="shared" si="35"/>
        <v>254.8</v>
      </c>
      <c r="H66" s="396">
        <f t="shared" si="51"/>
        <v>6.1666666666666717E-2</v>
      </c>
      <c r="I66" s="316">
        <f t="shared" si="52"/>
        <v>17958.220833333333</v>
      </c>
      <c r="J66" s="316">
        <f t="shared" si="53"/>
        <v>16571.040031397173</v>
      </c>
      <c r="K66" s="316">
        <f t="shared" si="54"/>
        <v>-11822.931822372509</v>
      </c>
      <c r="L66" s="278">
        <f t="shared" si="55"/>
        <v>17264.630432365251</v>
      </c>
      <c r="M66" s="28">
        <f t="shared" si="56"/>
        <v>-7.7244890505039895E-2</v>
      </c>
      <c r="N66" s="329">
        <f t="shared" si="36"/>
        <v>68141.865612648224</v>
      </c>
      <c r="O66" s="278">
        <f t="shared" si="37"/>
        <v>65462.031007751939</v>
      </c>
      <c r="P66" s="278">
        <f t="shared" si="57"/>
        <v>66801.948310200081</v>
      </c>
      <c r="Q66" s="278">
        <f t="shared" si="58"/>
        <v>-11024.977893448944</v>
      </c>
      <c r="R66" s="319">
        <f t="shared" si="59"/>
        <v>-3.9327285521206283E-2</v>
      </c>
      <c r="S66" s="316">
        <f t="shared" si="38"/>
        <v>77444.197952218427</v>
      </c>
      <c r="T66" s="316">
        <f t="shared" si="39"/>
        <v>74261.342281879188</v>
      </c>
      <c r="U66" s="316">
        <f t="shared" si="60"/>
        <v>75852.770117048814</v>
      </c>
      <c r="V66" s="316">
        <f t="shared" si="61"/>
        <v>-19338.651934283858</v>
      </c>
      <c r="W66" s="319">
        <f t="shared" si="62"/>
        <v>-4.1098697571934302E-2</v>
      </c>
      <c r="X66" s="316">
        <f t="shared" si="40"/>
        <v>99492.444444444438</v>
      </c>
      <c r="Y66" s="316">
        <f t="shared" si="41"/>
        <v>114612.75</v>
      </c>
      <c r="Z66" s="316">
        <f t="shared" si="42"/>
        <v>107052.59722222222</v>
      </c>
      <c r="AA66" s="28">
        <f t="shared" si="43"/>
        <v>0.15197441011712789</v>
      </c>
      <c r="AB66" s="28"/>
      <c r="AC66" s="150">
        <f t="shared" si="44"/>
        <v>8.1494057724957543</v>
      </c>
      <c r="AD66" s="368">
        <f t="shared" si="45"/>
        <v>8.2996742671009773</v>
      </c>
      <c r="AE66" s="168">
        <f t="shared" si="63"/>
        <v>8.2245400197983649</v>
      </c>
      <c r="AF66" s="32">
        <f t="shared" si="64"/>
        <v>1.8439196525515917E-2</v>
      </c>
      <c r="AG66" s="158">
        <f t="shared" si="46"/>
        <v>54096.502546689298</v>
      </c>
      <c r="AH66" s="159">
        <f t="shared" si="47"/>
        <v>50516.677524429964</v>
      </c>
      <c r="AI66" s="164">
        <f t="shared" si="65"/>
        <v>52306.590035559631</v>
      </c>
      <c r="AJ66" s="32">
        <f t="shared" si="48"/>
        <v>-6.61747960354679E-2</v>
      </c>
    </row>
    <row r="67" spans="1:36" x14ac:dyDescent="0.25">
      <c r="A67" s="6" t="s">
        <v>16</v>
      </c>
      <c r="B67" s="313">
        <f t="shared" si="32"/>
        <v>1372385279</v>
      </c>
      <c r="C67" s="28">
        <f t="shared" si="49"/>
        <v>0.71230062715286269</v>
      </c>
      <c r="D67" s="313">
        <f t="shared" si="33"/>
        <v>1422231714</v>
      </c>
      <c r="E67" s="28">
        <f t="shared" si="50"/>
        <v>0.71466012778721533</v>
      </c>
      <c r="F67" s="325">
        <f t="shared" si="34"/>
        <v>307974</v>
      </c>
      <c r="G67" s="325">
        <f t="shared" si="35"/>
        <v>310589.8</v>
      </c>
      <c r="H67" s="396">
        <f t="shared" si="51"/>
        <v>8.4935741328813086E-3</v>
      </c>
      <c r="I67" s="316">
        <f t="shared" si="52"/>
        <v>4456.1725307980541</v>
      </c>
      <c r="J67" s="316">
        <f t="shared" si="53"/>
        <v>4579.132070660402</v>
      </c>
      <c r="K67" s="316">
        <f t="shared" si="54"/>
        <v>168.97613836426171</v>
      </c>
      <c r="L67" s="278">
        <f t="shared" si="55"/>
        <v>4517.652300729228</v>
      </c>
      <c r="M67" s="28">
        <f t="shared" si="56"/>
        <v>2.7593083304682332E-2</v>
      </c>
      <c r="N67" s="329">
        <f t="shared" si="36"/>
        <v>56578.34535835329</v>
      </c>
      <c r="O67" s="278">
        <f t="shared" si="37"/>
        <v>57225.410621993586</v>
      </c>
      <c r="P67" s="278">
        <f t="shared" si="57"/>
        <v>56901.877990173438</v>
      </c>
      <c r="Q67" s="278">
        <f t="shared" si="58"/>
        <v>-1124.9075734223006</v>
      </c>
      <c r="R67" s="319">
        <f t="shared" si="59"/>
        <v>1.1436624021822196E-2</v>
      </c>
      <c r="S67" s="316">
        <f t="shared" si="38"/>
        <v>56060.679622374737</v>
      </c>
      <c r="T67" s="316">
        <f t="shared" si="39"/>
        <v>57816.054739413099</v>
      </c>
      <c r="U67" s="316">
        <f t="shared" si="60"/>
        <v>56938.367180893918</v>
      </c>
      <c r="V67" s="316">
        <f t="shared" si="61"/>
        <v>-424.24899812896183</v>
      </c>
      <c r="W67" s="319">
        <f t="shared" si="62"/>
        <v>3.1312055595161981E-2</v>
      </c>
      <c r="X67" s="316">
        <f t="shared" si="40"/>
        <v>76288.66572797393</v>
      </c>
      <c r="Y67" s="316">
        <f t="shared" si="41"/>
        <v>82183.206217326355</v>
      </c>
      <c r="Z67" s="316">
        <f t="shared" si="42"/>
        <v>79235.935972650143</v>
      </c>
      <c r="AA67" s="28">
        <f t="shared" si="43"/>
        <v>7.7266267971848712E-2</v>
      </c>
      <c r="AB67" s="28"/>
      <c r="AC67" s="148">
        <f t="shared" si="44"/>
        <v>36.583827395284814</v>
      </c>
      <c r="AD67" s="367">
        <f t="shared" si="45"/>
        <v>35.333443303660296</v>
      </c>
      <c r="AE67" s="167">
        <f t="shared" si="63"/>
        <v>35.958635349472559</v>
      </c>
      <c r="AF67" s="31">
        <f t="shared" si="64"/>
        <v>-3.4178602422164188E-2</v>
      </c>
      <c r="AG67" s="156">
        <f t="shared" si="46"/>
        <v>52125.518542320264</v>
      </c>
      <c r="AH67" s="157">
        <f t="shared" si="47"/>
        <v>50207.220841272989</v>
      </c>
      <c r="AI67" s="163">
        <f t="shared" si="65"/>
        <v>51166.36969179663</v>
      </c>
      <c r="AJ67" s="31">
        <f t="shared" si="48"/>
        <v>-3.6801508257223871E-2</v>
      </c>
    </row>
    <row r="68" spans="1:36" ht="15.75" thickBot="1" x14ac:dyDescent="0.3">
      <c r="A68" s="13" t="s">
        <v>17</v>
      </c>
      <c r="B68" s="326">
        <f t="shared" si="32"/>
        <v>293069438</v>
      </c>
      <c r="C68" s="28">
        <f t="shared" si="49"/>
        <v>0.15211001435314653</v>
      </c>
      <c r="D68" s="326">
        <f t="shared" si="33"/>
        <v>303349789</v>
      </c>
      <c r="E68" s="28">
        <f t="shared" si="50"/>
        <v>0.15243085696721062</v>
      </c>
      <c r="F68" s="327">
        <f t="shared" si="34"/>
        <v>61429</v>
      </c>
      <c r="G68" s="327">
        <f t="shared" si="35"/>
        <v>61596.4</v>
      </c>
      <c r="H68" s="396">
        <f t="shared" si="51"/>
        <v>2.7250972667632787E-3</v>
      </c>
      <c r="I68" s="317">
        <f t="shared" si="52"/>
        <v>4770.8645428055152</v>
      </c>
      <c r="J68" s="317">
        <f t="shared" si="53"/>
        <v>4924.7973745218878</v>
      </c>
      <c r="K68" s="316">
        <f t="shared" si="54"/>
        <v>-176.68916549722417</v>
      </c>
      <c r="L68" s="314">
        <f t="shared" si="55"/>
        <v>4847.8309586637015</v>
      </c>
      <c r="M68" s="315">
        <f t="shared" si="56"/>
        <v>3.2265185971063474E-2</v>
      </c>
      <c r="N68" s="330">
        <f t="shared" si="36"/>
        <v>52732.144232326325</v>
      </c>
      <c r="O68" s="314">
        <f t="shared" si="37"/>
        <v>53546.552789329871</v>
      </c>
      <c r="P68" s="314">
        <f t="shared" si="57"/>
        <v>53139.348510828102</v>
      </c>
      <c r="Q68" s="278">
        <f t="shared" si="58"/>
        <v>2637.6219059230352</v>
      </c>
      <c r="R68" s="320">
        <f t="shared" si="59"/>
        <v>1.5444252625408885E-2</v>
      </c>
      <c r="S68" s="317">
        <f t="shared" si="38"/>
        <v>53902.949190469917</v>
      </c>
      <c r="T68" s="317">
        <f t="shared" si="39"/>
        <v>54398.431151241537</v>
      </c>
      <c r="U68" s="317">
        <f t="shared" si="60"/>
        <v>54150.690170855727</v>
      </c>
      <c r="V68" s="316">
        <f t="shared" si="61"/>
        <v>2363.4280119092291</v>
      </c>
      <c r="W68" s="320">
        <f t="shared" si="62"/>
        <v>9.1921122723878992E-3</v>
      </c>
      <c r="X68" s="317">
        <f t="shared" si="40"/>
        <v>72809.44504803294</v>
      </c>
      <c r="Y68" s="317">
        <f t="shared" si="41"/>
        <v>75254.468902766399</v>
      </c>
      <c r="Z68" s="317">
        <f t="shared" si="42"/>
        <v>74031.956975399662</v>
      </c>
      <c r="AA68" s="315">
        <f t="shared" si="43"/>
        <v>3.3581135704584188E-2</v>
      </c>
      <c r="AB68" s="315"/>
      <c r="AC68" s="152">
        <f t="shared" si="44"/>
        <v>33.763699721883285</v>
      </c>
      <c r="AD68" s="369">
        <f t="shared" si="45"/>
        <v>33.18092200950236</v>
      </c>
      <c r="AE68" s="169">
        <f t="shared" si="63"/>
        <v>33.472310865692819</v>
      </c>
      <c r="AF68" s="33">
        <f t="shared" si="64"/>
        <v>-1.7260481439574232E-2</v>
      </c>
      <c r="AG68" s="160">
        <f t="shared" si="46"/>
        <v>43057.246424606194</v>
      </c>
      <c r="AH68" s="161">
        <f t="shared" si="47"/>
        <v>43846.974218640578</v>
      </c>
      <c r="AI68" s="165">
        <f t="shared" si="65"/>
        <v>43452.11032162339</v>
      </c>
      <c r="AJ68" s="33">
        <f t="shared" si="48"/>
        <v>1.8341344596134554E-2</v>
      </c>
    </row>
    <row r="69" spans="1:36" ht="16.5" thickTop="1" thickBot="1" x14ac:dyDescent="0.3">
      <c r="B69" s="313">
        <f t="shared" si="32"/>
        <v>1926693908</v>
      </c>
      <c r="C69" s="28">
        <f t="shared" si="49"/>
        <v>1</v>
      </c>
      <c r="D69" s="313">
        <f t="shared" si="33"/>
        <v>1990081241</v>
      </c>
      <c r="E69" s="396">
        <f t="shared" si="50"/>
        <v>1</v>
      </c>
      <c r="F69" s="325">
        <f t="shared" si="34"/>
        <v>416274</v>
      </c>
      <c r="G69" s="325">
        <f t="shared" si="35"/>
        <v>419131.4</v>
      </c>
      <c r="H69" s="396">
        <f t="shared" si="51"/>
        <v>6.8642288492676059E-3</v>
      </c>
      <c r="I69" s="316">
        <f t="shared" ref="I69" si="66">B69/F69</f>
        <v>4628.427209001763</v>
      </c>
      <c r="J69" s="316">
        <f t="shared" ref="J69" si="67">D69/G69</f>
        <v>4748.1082090246637</v>
      </c>
      <c r="K69" s="316"/>
      <c r="L69" s="278">
        <f t="shared" ref="L69" si="68">AVERAGE(I69:J69)</f>
        <v>4688.2677090132129</v>
      </c>
      <c r="M69" s="28">
        <f t="shared" ref="M69" si="69">(J69-I69)/I69</f>
        <v>2.5857811869685401E-2</v>
      </c>
      <c r="N69" s="331">
        <f t="shared" si="36"/>
        <v>55441.541260728583</v>
      </c>
      <c r="O69" s="313">
        <f t="shared" si="37"/>
        <v>56112.399572773691</v>
      </c>
      <c r="P69" s="278">
        <f t="shared" si="57"/>
        <v>55776.970416751137</v>
      </c>
      <c r="Q69" s="278">
        <f t="shared" si="58"/>
        <v>0</v>
      </c>
      <c r="R69" s="321">
        <f t="shared" si="59"/>
        <v>1.210028251000848E-2</v>
      </c>
      <c r="S69" s="316">
        <f t="shared" si="38"/>
        <v>55835.634554415039</v>
      </c>
      <c r="T69" s="316">
        <f t="shared" si="39"/>
        <v>57192.601811114873</v>
      </c>
      <c r="U69" s="316">
        <f t="shared" si="60"/>
        <v>56514.118182764956</v>
      </c>
      <c r="V69" s="316">
        <f t="shared" si="61"/>
        <v>0</v>
      </c>
      <c r="W69" s="319">
        <f t="shared" si="62"/>
        <v>2.4302889499310545E-2</v>
      </c>
      <c r="X69" s="318">
        <f t="shared" si="40"/>
        <v>75295.327042720251</v>
      </c>
      <c r="Y69" s="316">
        <f t="shared" si="41"/>
        <v>80047.591386475251</v>
      </c>
      <c r="Z69" s="316">
        <f t="shared" si="42"/>
        <v>77671.459214597751</v>
      </c>
      <c r="AA69" s="28">
        <f t="shared" si="43"/>
        <v>6.3114997044354568E-2</v>
      </c>
      <c r="AB69" s="28"/>
      <c r="AC69" s="15">
        <f t="shared" si="44"/>
        <v>34.077301282460603</v>
      </c>
      <c r="AD69" s="370">
        <f t="shared" si="45"/>
        <v>33.118700826443678</v>
      </c>
      <c r="AE69" s="15">
        <f>(AD69+AC69)/2</f>
        <v>33.598001054452141</v>
      </c>
      <c r="AF69" s="142">
        <f>(AD69-AC69)/AC69</f>
        <v>-2.8130175217551946E-2</v>
      </c>
      <c r="AG69" s="140">
        <f t="shared" si="46"/>
        <v>49263.117592451614</v>
      </c>
      <c r="AH69" s="372">
        <f t="shared" si="47"/>
        <v>48189.993623290567</v>
      </c>
      <c r="AI69" s="193">
        <f>(AH69+AG69)/2</f>
        <v>48726.555607871094</v>
      </c>
      <c r="AJ69" s="142">
        <f t="shared" si="48"/>
        <v>-2.1783517195133356E-2</v>
      </c>
    </row>
    <row r="70" spans="1:36" x14ac:dyDescent="0.25">
      <c r="R70" s="422">
        <f>SUM(R52:R68)/17</f>
        <v>-1.4146629151150308E-3</v>
      </c>
    </row>
  </sheetData>
  <mergeCells count="17">
    <mergeCell ref="A20:A21"/>
    <mergeCell ref="A3:A4"/>
    <mergeCell ref="B3:B4"/>
    <mergeCell ref="A5:A8"/>
    <mergeCell ref="A9:A13"/>
    <mergeCell ref="A14:A17"/>
    <mergeCell ref="A18:A19"/>
    <mergeCell ref="AE1:AG1"/>
    <mergeCell ref="AH1:AJ1"/>
    <mergeCell ref="D25:N25"/>
    <mergeCell ref="O50:P50"/>
    <mergeCell ref="D1:L1"/>
    <mergeCell ref="M1:S1"/>
    <mergeCell ref="T1:Z1"/>
    <mergeCell ref="AA1:AD1"/>
    <mergeCell ref="G26:I26"/>
    <mergeCell ref="M26:N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5"/>
  <sheetViews>
    <sheetView showGridLines="0" tabSelected="1" workbookViewId="0">
      <selection activeCell="A27" sqref="A27:V45"/>
    </sheetView>
  </sheetViews>
  <sheetFormatPr defaultRowHeight="15" x14ac:dyDescent="0.25"/>
  <cols>
    <col min="1" max="1" width="10.85546875" bestFit="1" customWidth="1"/>
    <col min="2" max="6" width="10.5703125" bestFit="1" customWidth="1"/>
    <col min="7" max="7" width="14.7109375" customWidth="1"/>
    <col min="8" max="8" width="17.7109375" customWidth="1"/>
    <col min="9" max="9" width="11.7109375" customWidth="1"/>
    <col min="10" max="10" width="11.28515625" customWidth="1"/>
    <col min="11" max="11" width="9.7109375" customWidth="1"/>
    <col min="12" max="12" width="9.5703125" customWidth="1"/>
    <col min="13" max="13" width="10.42578125" customWidth="1"/>
    <col min="14" max="14" width="15.7109375" customWidth="1"/>
    <col min="15" max="15" width="16.42578125" customWidth="1"/>
    <col min="16" max="20" width="15.28515625" bestFit="1" customWidth="1"/>
    <col min="21" max="21" width="16.7109375" customWidth="1"/>
    <col min="22" max="22" width="19.7109375" customWidth="1"/>
  </cols>
  <sheetData>
    <row r="3" spans="1:22" x14ac:dyDescent="0.25">
      <c r="C3" s="494" t="s">
        <v>102</v>
      </c>
      <c r="J3" s="494" t="s">
        <v>103</v>
      </c>
      <c r="Q3" s="494" t="s">
        <v>104</v>
      </c>
    </row>
    <row r="4" spans="1:22" ht="15.75" thickBot="1" x14ac:dyDescent="0.3">
      <c r="A4" s="496" t="s">
        <v>0</v>
      </c>
      <c r="B4" s="497" t="s">
        <v>37</v>
      </c>
      <c r="C4" s="498" t="s">
        <v>36</v>
      </c>
      <c r="D4" s="498" t="s">
        <v>34</v>
      </c>
      <c r="E4" s="498" t="s">
        <v>91</v>
      </c>
      <c r="F4" s="498" t="s">
        <v>92</v>
      </c>
      <c r="G4" s="499" t="s">
        <v>108</v>
      </c>
      <c r="H4" s="499" t="s">
        <v>94</v>
      </c>
      <c r="I4" s="498" t="s">
        <v>37</v>
      </c>
      <c r="J4" s="498" t="s">
        <v>36</v>
      </c>
      <c r="K4" s="498" t="s">
        <v>34</v>
      </c>
      <c r="L4" s="498" t="s">
        <v>91</v>
      </c>
      <c r="M4" s="498" t="s">
        <v>92</v>
      </c>
      <c r="N4" s="499" t="s">
        <v>108</v>
      </c>
      <c r="O4" s="499" t="s">
        <v>94</v>
      </c>
      <c r="P4" s="498" t="s">
        <v>37</v>
      </c>
      <c r="Q4" s="498" t="s">
        <v>36</v>
      </c>
      <c r="R4" s="498" t="s">
        <v>34</v>
      </c>
      <c r="S4" s="498" t="s">
        <v>91</v>
      </c>
      <c r="T4" s="498" t="s">
        <v>92</v>
      </c>
      <c r="U4" s="498" t="s">
        <v>108</v>
      </c>
      <c r="V4" s="499" t="s">
        <v>94</v>
      </c>
    </row>
    <row r="5" spans="1:22" x14ac:dyDescent="0.25">
      <c r="A5" s="3" t="s">
        <v>1</v>
      </c>
      <c r="B5" s="461">
        <v>655.9</v>
      </c>
      <c r="C5" s="462">
        <v>697.83</v>
      </c>
      <c r="D5" s="463">
        <v>712.58</v>
      </c>
      <c r="E5" s="403">
        <v>763</v>
      </c>
      <c r="F5" s="403">
        <v>813</v>
      </c>
      <c r="G5" s="482">
        <v>728.46199999999999</v>
      </c>
      <c r="H5" s="427">
        <v>0.23951821924073796</v>
      </c>
      <c r="I5" s="417">
        <v>50419.377953956398</v>
      </c>
      <c r="J5" s="48">
        <v>50162.217158906897</v>
      </c>
      <c r="K5" s="48">
        <v>48892.28718179011</v>
      </c>
      <c r="L5" s="48">
        <v>51684.475753604194</v>
      </c>
      <c r="M5" s="342">
        <v>51114.589175891757</v>
      </c>
      <c r="N5" s="423">
        <v>50454.589444829871</v>
      </c>
      <c r="O5" s="427">
        <v>1.3788571976636323E-2</v>
      </c>
      <c r="P5" s="417">
        <v>33070070</v>
      </c>
      <c r="Q5" s="48">
        <v>35004700</v>
      </c>
      <c r="R5" s="48">
        <v>34839666</v>
      </c>
      <c r="S5" s="48">
        <v>39435255</v>
      </c>
      <c r="T5" s="452">
        <v>41556161</v>
      </c>
      <c r="U5" s="423">
        <v>36781170.399999999</v>
      </c>
      <c r="V5" s="505">
        <v>0.25660940542309102</v>
      </c>
    </row>
    <row r="6" spans="1:22" x14ac:dyDescent="0.25">
      <c r="A6" s="7" t="s">
        <v>2</v>
      </c>
      <c r="B6" s="464">
        <v>358.8</v>
      </c>
      <c r="C6" s="465">
        <v>308.02</v>
      </c>
      <c r="D6" s="466">
        <v>299.92</v>
      </c>
      <c r="E6" s="404">
        <v>316</v>
      </c>
      <c r="F6" s="404">
        <v>327</v>
      </c>
      <c r="G6" s="483">
        <v>321.94799999999998</v>
      </c>
      <c r="H6" s="428">
        <v>-8.8628762541806044E-2</v>
      </c>
      <c r="I6" s="418">
        <v>50379.751950947604</v>
      </c>
      <c r="J6" s="50">
        <v>51507.178105317842</v>
      </c>
      <c r="K6" s="50">
        <v>51461.84649239797</v>
      </c>
      <c r="L6" s="50">
        <v>55047.420886075946</v>
      </c>
      <c r="M6" s="343">
        <v>55254.085626911314</v>
      </c>
      <c r="N6" s="424">
        <v>52730.05661233014</v>
      </c>
      <c r="O6" s="428">
        <v>9.6751839522942057E-2</v>
      </c>
      <c r="P6" s="418">
        <v>18076255</v>
      </c>
      <c r="Q6" s="50">
        <v>15865241</v>
      </c>
      <c r="R6" s="50">
        <v>15434437</v>
      </c>
      <c r="S6" s="50">
        <v>17394985</v>
      </c>
      <c r="T6" s="453">
        <v>18068086</v>
      </c>
      <c r="U6" s="424">
        <v>16967800.800000001</v>
      </c>
      <c r="V6" s="506">
        <v>-4.5191882942567473E-4</v>
      </c>
    </row>
    <row r="7" spans="1:22" x14ac:dyDescent="0.25">
      <c r="A7" s="7" t="s">
        <v>3</v>
      </c>
      <c r="B7" s="464">
        <v>654.6</v>
      </c>
      <c r="C7" s="465">
        <v>658.49</v>
      </c>
      <c r="D7" s="466">
        <v>645.79999999999995</v>
      </c>
      <c r="E7" s="404">
        <v>632</v>
      </c>
      <c r="F7" s="404">
        <v>637</v>
      </c>
      <c r="G7" s="483">
        <v>645.57799999999997</v>
      </c>
      <c r="H7" s="428">
        <v>-2.6886648334861016E-2</v>
      </c>
      <c r="I7" s="418">
        <v>49443.475404827375</v>
      </c>
      <c r="J7" s="50">
        <v>49843.652902853501</v>
      </c>
      <c r="K7" s="50">
        <v>50154.82657169403</v>
      </c>
      <c r="L7" s="50">
        <v>53148.411392405062</v>
      </c>
      <c r="M7" s="343">
        <v>53183.475667189952</v>
      </c>
      <c r="N7" s="424">
        <v>51154.768387793978</v>
      </c>
      <c r="O7" s="428">
        <v>7.5641937217006891E-2</v>
      </c>
      <c r="P7" s="418">
        <v>32365699</v>
      </c>
      <c r="Q7" s="50">
        <v>32821547</v>
      </c>
      <c r="R7" s="50">
        <v>32389987</v>
      </c>
      <c r="S7" s="50">
        <v>33589796</v>
      </c>
      <c r="T7" s="453">
        <v>33877874</v>
      </c>
      <c r="U7" s="424">
        <v>33008980.600000001</v>
      </c>
      <c r="V7" s="506">
        <v>4.6721530716824625E-2</v>
      </c>
    </row>
    <row r="8" spans="1:22" ht="15.75" thickBot="1" x14ac:dyDescent="0.3">
      <c r="A8" s="399" t="s">
        <v>4</v>
      </c>
      <c r="B8" s="467">
        <v>837.8</v>
      </c>
      <c r="C8" s="468">
        <v>835.86</v>
      </c>
      <c r="D8" s="469">
        <v>840.28</v>
      </c>
      <c r="E8" s="405">
        <v>897</v>
      </c>
      <c r="F8" s="405">
        <v>934</v>
      </c>
      <c r="G8" s="484">
        <v>868.98799999999994</v>
      </c>
      <c r="H8" s="429">
        <v>0.11482454046311776</v>
      </c>
      <c r="I8" s="419">
        <v>49721.577942229655</v>
      </c>
      <c r="J8" s="52">
        <v>50036.630536214201</v>
      </c>
      <c r="K8" s="52">
        <v>50945.322987575571</v>
      </c>
      <c r="L8" s="52">
        <v>51645.949832775921</v>
      </c>
      <c r="M8" s="344">
        <v>50813.27408993576</v>
      </c>
      <c r="N8" s="425">
        <v>50632.551077746219</v>
      </c>
      <c r="O8" s="429">
        <v>2.1956184676490381E-2</v>
      </c>
      <c r="P8" s="419">
        <v>41656738</v>
      </c>
      <c r="Q8" s="52">
        <v>41823618</v>
      </c>
      <c r="R8" s="52">
        <v>42808336</v>
      </c>
      <c r="S8" s="52">
        <v>46326417</v>
      </c>
      <c r="T8" s="454">
        <v>47459598</v>
      </c>
      <c r="U8" s="425">
        <v>44014941.399999999</v>
      </c>
      <c r="V8" s="507">
        <v>0.13930183395540957</v>
      </c>
    </row>
    <row r="9" spans="1:22" x14ac:dyDescent="0.25">
      <c r="A9" s="3" t="s">
        <v>5</v>
      </c>
      <c r="B9" s="464">
        <v>753.6</v>
      </c>
      <c r="C9" s="465">
        <v>827.14</v>
      </c>
      <c r="D9" s="466">
        <v>850.78</v>
      </c>
      <c r="E9" s="404">
        <v>918</v>
      </c>
      <c r="F9" s="404">
        <v>907</v>
      </c>
      <c r="G9" s="482">
        <v>851.30400000000009</v>
      </c>
      <c r="H9" s="427">
        <v>0.20355626326963902</v>
      </c>
      <c r="I9" s="417">
        <v>62210.514861995754</v>
      </c>
      <c r="J9" s="48">
        <v>61792.07268418889</v>
      </c>
      <c r="K9" s="48">
        <v>64461.026352288492</v>
      </c>
      <c r="L9" s="48">
        <v>59186.325708061006</v>
      </c>
      <c r="M9" s="342">
        <v>62279.976846747522</v>
      </c>
      <c r="N9" s="423">
        <v>61985.983290656332</v>
      </c>
      <c r="O9" s="427">
        <v>1.1165634122440294E-3</v>
      </c>
      <c r="P9" s="417">
        <v>46881844</v>
      </c>
      <c r="Q9" s="48">
        <v>51110695</v>
      </c>
      <c r="R9" s="48">
        <v>54842152</v>
      </c>
      <c r="S9" s="48">
        <v>54333047</v>
      </c>
      <c r="T9" s="452">
        <v>56487939</v>
      </c>
      <c r="U9" s="423">
        <v>52731135.399999999</v>
      </c>
      <c r="V9" s="505">
        <v>0.20490011015778303</v>
      </c>
    </row>
    <row r="10" spans="1:22" x14ac:dyDescent="0.25">
      <c r="A10" s="7" t="s">
        <v>6</v>
      </c>
      <c r="B10" s="464">
        <v>354.1</v>
      </c>
      <c r="C10" s="465">
        <v>370.45</v>
      </c>
      <c r="D10" s="466">
        <v>359.11</v>
      </c>
      <c r="E10" s="404">
        <v>386</v>
      </c>
      <c r="F10" s="404">
        <v>392</v>
      </c>
      <c r="G10" s="483">
        <v>372.33199999999999</v>
      </c>
      <c r="H10" s="428">
        <v>0.10703191188929674</v>
      </c>
      <c r="I10" s="418">
        <v>50901.203049985874</v>
      </c>
      <c r="J10" s="50">
        <v>51202.69402078553</v>
      </c>
      <c r="K10" s="50">
        <v>54036.952465818271</v>
      </c>
      <c r="L10" s="50">
        <v>53249.181347150261</v>
      </c>
      <c r="M10" s="343">
        <v>53887.441326530614</v>
      </c>
      <c r="N10" s="424">
        <v>52655.494442054107</v>
      </c>
      <c r="O10" s="428">
        <v>5.8667341783890679E-2</v>
      </c>
      <c r="P10" s="418">
        <v>18024116</v>
      </c>
      <c r="Q10" s="50">
        <v>18968038</v>
      </c>
      <c r="R10" s="50">
        <v>19405210</v>
      </c>
      <c r="S10" s="50">
        <v>20554184</v>
      </c>
      <c r="T10" s="453">
        <v>21123877</v>
      </c>
      <c r="U10" s="424">
        <v>19615085</v>
      </c>
      <c r="V10" s="506">
        <v>0.17197853142977998</v>
      </c>
    </row>
    <row r="11" spans="1:22" x14ac:dyDescent="0.25">
      <c r="A11" s="7" t="s">
        <v>7</v>
      </c>
      <c r="B11" s="464">
        <v>115.7</v>
      </c>
      <c r="C11" s="465">
        <v>113.58</v>
      </c>
      <c r="D11" s="466">
        <v>107.26</v>
      </c>
      <c r="E11" s="404">
        <v>106</v>
      </c>
      <c r="F11" s="404">
        <v>103</v>
      </c>
      <c r="G11" s="483">
        <v>109.10799999999999</v>
      </c>
      <c r="H11" s="428">
        <v>-0.10976663785652552</v>
      </c>
      <c r="I11" s="418">
        <v>56960.743301642178</v>
      </c>
      <c r="J11" s="50">
        <v>57778.28843106181</v>
      </c>
      <c r="K11" s="50">
        <v>56969.923550251719</v>
      </c>
      <c r="L11" s="50">
        <v>53912.198113207545</v>
      </c>
      <c r="M11" s="343">
        <v>56456.388349514564</v>
      </c>
      <c r="N11" s="424">
        <v>56415.508349135562</v>
      </c>
      <c r="O11" s="428">
        <v>-8.8544306638827508E-3</v>
      </c>
      <c r="P11" s="418">
        <v>6590358</v>
      </c>
      <c r="Q11" s="50">
        <v>6562458</v>
      </c>
      <c r="R11" s="50">
        <v>6110594</v>
      </c>
      <c r="S11" s="50">
        <v>5714693</v>
      </c>
      <c r="T11" s="453">
        <v>5815008</v>
      </c>
      <c r="U11" s="424">
        <v>6158622.2000000002</v>
      </c>
      <c r="V11" s="506">
        <v>-0.11764914743630012</v>
      </c>
    </row>
    <row r="12" spans="1:22" x14ac:dyDescent="0.25">
      <c r="A12" s="7" t="s">
        <v>8</v>
      </c>
      <c r="B12" s="464">
        <v>516</v>
      </c>
      <c r="C12" s="465">
        <v>544.01</v>
      </c>
      <c r="D12" s="466">
        <v>542.04</v>
      </c>
      <c r="E12" s="404">
        <v>589</v>
      </c>
      <c r="F12" s="404">
        <v>617</v>
      </c>
      <c r="G12" s="483">
        <v>561.61</v>
      </c>
      <c r="H12" s="428">
        <v>0.19573643410852712</v>
      </c>
      <c r="I12" s="418">
        <v>51725.482558139534</v>
      </c>
      <c r="J12" s="50">
        <v>52064.765353578063</v>
      </c>
      <c r="K12" s="50">
        <v>52421.515017341895</v>
      </c>
      <c r="L12" s="50">
        <v>51221.01528013582</v>
      </c>
      <c r="M12" s="343">
        <v>51358.191247974071</v>
      </c>
      <c r="N12" s="424">
        <v>51758.193891433883</v>
      </c>
      <c r="O12" s="428">
        <v>-7.1007807370888614E-3</v>
      </c>
      <c r="P12" s="418">
        <v>26690349</v>
      </c>
      <c r="Q12" s="50">
        <v>28323753</v>
      </c>
      <c r="R12" s="50">
        <v>28414558</v>
      </c>
      <c r="S12" s="50">
        <v>30169178</v>
      </c>
      <c r="T12" s="453">
        <v>31688004</v>
      </c>
      <c r="U12" s="424">
        <v>29057168.399999999</v>
      </c>
      <c r="V12" s="506">
        <v>0.1872457718705739</v>
      </c>
    </row>
    <row r="13" spans="1:22" ht="15.75" thickBot="1" x14ac:dyDescent="0.3">
      <c r="A13" s="399" t="s">
        <v>9</v>
      </c>
      <c r="B13" s="467">
        <v>148</v>
      </c>
      <c r="C13" s="468">
        <v>134.01</v>
      </c>
      <c r="D13" s="469">
        <v>118.47</v>
      </c>
      <c r="E13" s="405">
        <v>125</v>
      </c>
      <c r="F13" s="405">
        <v>110</v>
      </c>
      <c r="G13" s="484">
        <v>127.096</v>
      </c>
      <c r="H13" s="429">
        <v>-0.25675675675675674</v>
      </c>
      <c r="I13" s="419">
        <v>47638.45945945946</v>
      </c>
      <c r="J13" s="52">
        <v>48707.559137377808</v>
      </c>
      <c r="K13" s="52">
        <v>48612.357558875665</v>
      </c>
      <c r="L13" s="52">
        <v>47397.455999999998</v>
      </c>
      <c r="M13" s="344">
        <v>57293.209090909091</v>
      </c>
      <c r="N13" s="425">
        <v>49929.808249324407</v>
      </c>
      <c r="O13" s="429">
        <v>0.20266712528069608</v>
      </c>
      <c r="P13" s="419">
        <v>7050492</v>
      </c>
      <c r="Q13" s="52">
        <v>6527300</v>
      </c>
      <c r="R13" s="52">
        <v>5759106</v>
      </c>
      <c r="S13" s="52">
        <v>5924682</v>
      </c>
      <c r="T13" s="454">
        <v>6302253</v>
      </c>
      <c r="U13" s="425">
        <v>6312766.5999999996</v>
      </c>
      <c r="V13" s="507">
        <v>-0.1061257852643475</v>
      </c>
    </row>
    <row r="14" spans="1:22" x14ac:dyDescent="0.25">
      <c r="A14" s="3" t="s">
        <v>10</v>
      </c>
      <c r="B14" s="464">
        <v>133.5</v>
      </c>
      <c r="C14" s="465">
        <v>143</v>
      </c>
      <c r="D14" s="466">
        <v>151</v>
      </c>
      <c r="E14" s="404">
        <v>151</v>
      </c>
      <c r="F14" s="404">
        <v>151</v>
      </c>
      <c r="G14" s="482">
        <v>145.9</v>
      </c>
      <c r="H14" s="427">
        <v>0.13108614232209737</v>
      </c>
      <c r="I14" s="417">
        <v>54255.932584269663</v>
      </c>
      <c r="J14" s="48">
        <v>54583.384615384617</v>
      </c>
      <c r="K14" s="48">
        <v>54091.059602649009</v>
      </c>
      <c r="L14" s="48">
        <v>55061.582781456957</v>
      </c>
      <c r="M14" s="342">
        <v>55619.205298013243</v>
      </c>
      <c r="N14" s="423">
        <v>54722.232976354702</v>
      </c>
      <c r="O14" s="427">
        <v>2.5126703178977906E-2</v>
      </c>
      <c r="P14" s="417">
        <v>7243167</v>
      </c>
      <c r="Q14" s="48">
        <v>7805424</v>
      </c>
      <c r="R14" s="48">
        <v>8167750</v>
      </c>
      <c r="S14" s="48">
        <v>8314299</v>
      </c>
      <c r="T14" s="452">
        <v>8398500</v>
      </c>
      <c r="U14" s="423">
        <v>7985828</v>
      </c>
      <c r="V14" s="505">
        <v>0.15950660809007994</v>
      </c>
    </row>
    <row r="15" spans="1:22" x14ac:dyDescent="0.25">
      <c r="A15" s="7" t="s">
        <v>11</v>
      </c>
      <c r="B15" s="464">
        <v>66.099999999999994</v>
      </c>
      <c r="C15" s="465">
        <v>68.55</v>
      </c>
      <c r="D15" s="466">
        <v>78.23</v>
      </c>
      <c r="E15" s="404">
        <v>74</v>
      </c>
      <c r="F15" s="404">
        <v>73</v>
      </c>
      <c r="G15" s="483">
        <v>71.975999999999999</v>
      </c>
      <c r="H15" s="428">
        <v>0.10438729198184578</v>
      </c>
      <c r="I15" s="418">
        <v>49943.933434190621</v>
      </c>
      <c r="J15" s="50">
        <v>46807.250182348653</v>
      </c>
      <c r="K15" s="50">
        <v>43170.880736290426</v>
      </c>
      <c r="L15" s="50">
        <v>50295</v>
      </c>
      <c r="M15" s="343">
        <v>49787.28767123288</v>
      </c>
      <c r="N15" s="424">
        <v>48000.870404812522</v>
      </c>
      <c r="O15" s="428">
        <v>-3.1364322388453512E-3</v>
      </c>
      <c r="P15" s="418">
        <v>3301294</v>
      </c>
      <c r="Q15" s="50">
        <v>3208637</v>
      </c>
      <c r="R15" s="50">
        <v>3377258</v>
      </c>
      <c r="S15" s="50">
        <v>3721830</v>
      </c>
      <c r="T15" s="453">
        <v>3634472</v>
      </c>
      <c r="U15" s="424">
        <v>3448698.2</v>
      </c>
      <c r="V15" s="506">
        <v>0.10092345607510267</v>
      </c>
    </row>
    <row r="16" spans="1:22" x14ac:dyDescent="0.25">
      <c r="A16" s="7" t="s">
        <v>12</v>
      </c>
      <c r="B16" s="464">
        <v>97.3</v>
      </c>
      <c r="C16" s="465">
        <v>97.5</v>
      </c>
      <c r="D16" s="466">
        <v>102.5</v>
      </c>
      <c r="E16" s="404">
        <v>91</v>
      </c>
      <c r="F16" s="404">
        <v>90</v>
      </c>
      <c r="G16" s="483">
        <v>95.66</v>
      </c>
      <c r="H16" s="428">
        <v>-7.5025693730729676E-2</v>
      </c>
      <c r="I16" s="418">
        <v>46939.239465570405</v>
      </c>
      <c r="J16" s="50">
        <v>48586.717948717946</v>
      </c>
      <c r="K16" s="50">
        <v>45744.429268292683</v>
      </c>
      <c r="L16" s="50">
        <v>52372.747252747249</v>
      </c>
      <c r="M16" s="343">
        <v>55836.955555555556</v>
      </c>
      <c r="N16" s="424">
        <v>49896.017898176768</v>
      </c>
      <c r="O16" s="428">
        <v>0.18955816479539603</v>
      </c>
      <c r="P16" s="418">
        <v>4567188</v>
      </c>
      <c r="Q16" s="50">
        <v>4737205</v>
      </c>
      <c r="R16" s="50">
        <v>4688804</v>
      </c>
      <c r="S16" s="50">
        <v>4765920</v>
      </c>
      <c r="T16" s="453">
        <v>5025326</v>
      </c>
      <c r="U16" s="424">
        <v>4756888.5999999996</v>
      </c>
      <c r="V16" s="506">
        <v>0.10031073824856783</v>
      </c>
    </row>
    <row r="17" spans="1:22" ht="15.75" thickBot="1" x14ac:dyDescent="0.3">
      <c r="A17" s="399" t="s">
        <v>13</v>
      </c>
      <c r="B17" s="467">
        <v>55.4</v>
      </c>
      <c r="C17" s="468">
        <v>54.55</v>
      </c>
      <c r="D17" s="469">
        <v>51.95</v>
      </c>
      <c r="E17" s="405">
        <v>52</v>
      </c>
      <c r="F17" s="405">
        <v>51</v>
      </c>
      <c r="G17" s="484">
        <v>52.98</v>
      </c>
      <c r="H17" s="429">
        <v>-7.9422382671480121E-2</v>
      </c>
      <c r="I17" s="419">
        <v>60701.859205776178</v>
      </c>
      <c r="J17" s="52">
        <v>60379.413382218154</v>
      </c>
      <c r="K17" s="52">
        <v>57924.408084696821</v>
      </c>
      <c r="L17" s="52">
        <v>59061.769230769234</v>
      </c>
      <c r="M17" s="344">
        <v>64281.23529411765</v>
      </c>
      <c r="N17" s="425">
        <v>60469.73703951561</v>
      </c>
      <c r="O17" s="429">
        <v>5.8966498475896294E-2</v>
      </c>
      <c r="P17" s="419">
        <v>3362883</v>
      </c>
      <c r="Q17" s="52">
        <v>3293697</v>
      </c>
      <c r="R17" s="52">
        <v>3009173</v>
      </c>
      <c r="S17" s="52">
        <v>3071212</v>
      </c>
      <c r="T17" s="454">
        <v>3278343</v>
      </c>
      <c r="U17" s="425">
        <v>3203061.6</v>
      </c>
      <c r="V17" s="507">
        <v>-2.5139144002333712E-2</v>
      </c>
    </row>
    <row r="18" spans="1:22" x14ac:dyDescent="0.25">
      <c r="A18" s="3" t="s">
        <v>14</v>
      </c>
      <c r="B18" s="464">
        <v>19.8</v>
      </c>
      <c r="C18" s="465">
        <v>21.5</v>
      </c>
      <c r="D18" s="466">
        <v>23.25</v>
      </c>
      <c r="E18" s="404">
        <v>24</v>
      </c>
      <c r="F18" s="404">
        <v>24</v>
      </c>
      <c r="G18" s="482">
        <v>22.509999999999998</v>
      </c>
      <c r="H18" s="427">
        <v>0.21212121212121207</v>
      </c>
      <c r="I18" s="417">
        <v>45277.676767676763</v>
      </c>
      <c r="J18" s="48">
        <v>40786.279069767443</v>
      </c>
      <c r="K18" s="48">
        <v>44318.537634408603</v>
      </c>
      <c r="L18" s="48">
        <v>43643.833333333336</v>
      </c>
      <c r="M18" s="342">
        <v>49854.125</v>
      </c>
      <c r="N18" s="423">
        <v>44776.090361037226</v>
      </c>
      <c r="O18" s="427">
        <v>0.10107515577279604</v>
      </c>
      <c r="P18" s="417">
        <v>896498</v>
      </c>
      <c r="Q18" s="48">
        <v>876905</v>
      </c>
      <c r="R18" s="48">
        <v>1030406</v>
      </c>
      <c r="S18" s="48">
        <v>1047452</v>
      </c>
      <c r="T18" s="452">
        <v>1196499</v>
      </c>
      <c r="U18" s="423">
        <v>1009552</v>
      </c>
      <c r="V18" s="505">
        <v>0.33463655245187385</v>
      </c>
    </row>
    <row r="19" spans="1:22" ht="15.75" thickBot="1" x14ac:dyDescent="0.3">
      <c r="A19" s="399" t="s">
        <v>15</v>
      </c>
      <c r="B19" s="467">
        <v>64.3</v>
      </c>
      <c r="C19" s="468">
        <v>63.25</v>
      </c>
      <c r="D19" s="469">
        <v>64.5</v>
      </c>
      <c r="E19" s="405">
        <v>66</v>
      </c>
      <c r="F19" s="405">
        <v>58</v>
      </c>
      <c r="G19" s="484">
        <v>63.21</v>
      </c>
      <c r="H19" s="429">
        <v>-9.797822706065315E-2</v>
      </c>
      <c r="I19" s="419">
        <v>68034.167962674968</v>
      </c>
      <c r="J19" s="52">
        <v>68141.865612648224</v>
      </c>
      <c r="K19" s="52">
        <v>65462.031007751939</v>
      </c>
      <c r="L19" s="52">
        <v>65832.893939393936</v>
      </c>
      <c r="M19" s="344">
        <v>82673.517241379304</v>
      </c>
      <c r="N19" s="425">
        <v>70028.895152769663</v>
      </c>
      <c r="O19" s="429">
        <v>0.21517642850774338</v>
      </c>
      <c r="P19" s="419">
        <v>4374597</v>
      </c>
      <c r="Q19" s="52">
        <v>4309973</v>
      </c>
      <c r="R19" s="52">
        <v>4222301</v>
      </c>
      <c r="S19" s="52">
        <v>4344971</v>
      </c>
      <c r="T19" s="454">
        <v>4795064</v>
      </c>
      <c r="U19" s="425">
        <v>4409381.2</v>
      </c>
      <c r="V19" s="507">
        <v>9.6115596476658308E-2</v>
      </c>
    </row>
    <row r="20" spans="1:22" x14ac:dyDescent="0.25">
      <c r="A20" s="7" t="s">
        <v>16</v>
      </c>
      <c r="B20" s="108">
        <v>25857.3</v>
      </c>
      <c r="C20" s="109">
        <v>24256.37</v>
      </c>
      <c r="D20" s="474">
        <v>24853.15</v>
      </c>
      <c r="E20" s="470">
        <v>24788</v>
      </c>
      <c r="F20" s="470">
        <v>24702</v>
      </c>
      <c r="G20" s="483">
        <v>24891.364000000001</v>
      </c>
      <c r="H20" s="428">
        <v>-4.4679838962304624E-2</v>
      </c>
      <c r="I20" s="418">
        <v>50354.795860356651</v>
      </c>
      <c r="J20" s="50">
        <v>56578.34535835329</v>
      </c>
      <c r="K20" s="50">
        <v>57225.410621993586</v>
      </c>
      <c r="L20" s="50">
        <v>57795.723858318539</v>
      </c>
      <c r="M20" s="472">
        <v>57770.640312525298</v>
      </c>
      <c r="N20" s="424">
        <v>55944.983202309464</v>
      </c>
      <c r="O20" s="428">
        <v>0.14727186011704194</v>
      </c>
      <c r="P20" s="418">
        <v>1302039063</v>
      </c>
      <c r="Q20" s="50">
        <v>1372385279</v>
      </c>
      <c r="R20" s="50">
        <v>1422231714</v>
      </c>
      <c r="S20" s="50">
        <v>1432640403</v>
      </c>
      <c r="T20" s="455">
        <v>1427050357</v>
      </c>
      <c r="U20" s="424">
        <v>1391269363.2</v>
      </c>
      <c r="V20" s="506">
        <v>9.601193816102889E-2</v>
      </c>
    </row>
    <row r="21" spans="1:22" ht="15.75" thickBot="1" x14ac:dyDescent="0.3">
      <c r="A21" s="7" t="s">
        <v>17</v>
      </c>
      <c r="B21" s="112">
        <v>5317.3</v>
      </c>
      <c r="C21" s="113">
        <v>5557.7</v>
      </c>
      <c r="D21" s="475">
        <v>5665.16</v>
      </c>
      <c r="E21" s="471">
        <v>5784</v>
      </c>
      <c r="F21" s="471">
        <v>5762</v>
      </c>
      <c r="G21" s="485">
        <v>5617.232</v>
      </c>
      <c r="H21" s="430">
        <v>8.3632670716340965E-2</v>
      </c>
      <c r="I21" s="420">
        <v>52663.137494593117</v>
      </c>
      <c r="J21" s="55">
        <v>52732.144232326325</v>
      </c>
      <c r="K21" s="55">
        <v>53546.552789329871</v>
      </c>
      <c r="L21" s="55">
        <v>54209.914419087138</v>
      </c>
      <c r="M21" s="473">
        <v>55153.670079833391</v>
      </c>
      <c r="N21" s="426">
        <v>53661.083803033966</v>
      </c>
      <c r="O21" s="430">
        <v>4.7291762392545941E-2</v>
      </c>
      <c r="P21" s="420">
        <v>280025701</v>
      </c>
      <c r="Q21" s="55">
        <v>293069438</v>
      </c>
      <c r="R21" s="55">
        <v>303349789</v>
      </c>
      <c r="S21" s="55">
        <v>313550145</v>
      </c>
      <c r="T21" s="456">
        <v>317795447</v>
      </c>
      <c r="U21" s="426">
        <v>301558104</v>
      </c>
      <c r="V21" s="508">
        <v>0.13487956950065808</v>
      </c>
    </row>
    <row r="22" spans="1:22" ht="15.75" thickTop="1" x14ac:dyDescent="0.25">
      <c r="A22" s="500" t="s">
        <v>95</v>
      </c>
      <c r="B22" s="501">
        <v>36005.5</v>
      </c>
      <c r="C22" s="502">
        <v>34751.81</v>
      </c>
      <c r="D22" s="502">
        <v>35465.979999999996</v>
      </c>
      <c r="E22" s="502">
        <v>35762</v>
      </c>
      <c r="F22" s="502">
        <v>35751</v>
      </c>
      <c r="G22" s="503">
        <v>35547.257999999994</v>
      </c>
      <c r="H22" s="504">
        <v>-7.068364555415145E-3</v>
      </c>
      <c r="I22" s="480">
        <v>50998.217272361166</v>
      </c>
      <c r="J22" s="480">
        <v>55441.541260728583</v>
      </c>
      <c r="K22" s="480">
        <v>56112.399572773691</v>
      </c>
      <c r="L22" s="480">
        <v>56621.510793579779</v>
      </c>
      <c r="M22" s="480">
        <v>56881.004950910465</v>
      </c>
      <c r="N22" s="480">
        <v>55210.934770070737</v>
      </c>
      <c r="O22" s="281">
        <v>0.11535281021945676</v>
      </c>
      <c r="P22" s="480">
        <v>1836216312</v>
      </c>
      <c r="Q22" s="480">
        <v>1926693908</v>
      </c>
      <c r="R22" s="480">
        <v>1990081241</v>
      </c>
      <c r="S22" s="480">
        <v>2024898469</v>
      </c>
      <c r="T22" s="480">
        <v>2033552808</v>
      </c>
      <c r="U22" s="480">
        <v>1962288547.5999999</v>
      </c>
      <c r="V22" s="300">
        <v>0.10746908994891882</v>
      </c>
    </row>
    <row r="23" spans="1:22" x14ac:dyDescent="0.25">
      <c r="A23" s="7"/>
      <c r="B23" s="362"/>
      <c r="C23" s="362"/>
      <c r="D23" s="362"/>
      <c r="E23" s="362"/>
      <c r="F23" s="362"/>
      <c r="G23" s="509"/>
      <c r="H23" s="479"/>
      <c r="I23" s="480"/>
      <c r="J23" s="480"/>
      <c r="K23" s="480"/>
      <c r="L23" s="480"/>
      <c r="M23" s="480"/>
      <c r="N23" s="480"/>
      <c r="O23" s="300"/>
      <c r="P23" s="480"/>
      <c r="Q23" s="480"/>
      <c r="R23" s="480"/>
      <c r="S23" s="480"/>
      <c r="T23" s="480"/>
      <c r="U23" s="480"/>
      <c r="V23" s="300"/>
    </row>
    <row r="24" spans="1:22" x14ac:dyDescent="0.25">
      <c r="A24" s="7"/>
      <c r="B24" s="362"/>
      <c r="C24" s="362"/>
      <c r="D24" s="362"/>
      <c r="E24" s="362"/>
      <c r="F24" s="362"/>
      <c r="G24" s="509"/>
      <c r="H24" s="479"/>
      <c r="I24" s="480"/>
      <c r="J24" s="480"/>
      <c r="K24" s="480"/>
      <c r="L24" s="480"/>
      <c r="M24" s="480"/>
      <c r="N24" s="480"/>
      <c r="O24" s="300"/>
      <c r="P24" s="480"/>
      <c r="Q24" s="480"/>
      <c r="R24" s="480"/>
      <c r="S24" s="480"/>
      <c r="T24" s="480"/>
      <c r="U24" s="480"/>
      <c r="V24" s="300"/>
    </row>
    <row r="26" spans="1:22" x14ac:dyDescent="0.25">
      <c r="C26" s="494" t="s">
        <v>105</v>
      </c>
      <c r="J26" s="494" t="s">
        <v>106</v>
      </c>
      <c r="Q26" s="494" t="s">
        <v>107</v>
      </c>
    </row>
    <row r="27" spans="1:22" ht="30.75" thickBot="1" x14ac:dyDescent="0.3">
      <c r="A27" s="496" t="s">
        <v>0</v>
      </c>
      <c r="B27" s="497" t="s">
        <v>37</v>
      </c>
      <c r="C27" s="498" t="s">
        <v>36</v>
      </c>
      <c r="D27" s="498" t="s">
        <v>34</v>
      </c>
      <c r="E27" s="498" t="s">
        <v>91</v>
      </c>
      <c r="F27" s="498" t="s">
        <v>92</v>
      </c>
      <c r="G27" s="499" t="s">
        <v>108</v>
      </c>
      <c r="H27" s="499" t="s">
        <v>94</v>
      </c>
      <c r="I27" s="497" t="s">
        <v>109</v>
      </c>
      <c r="J27" s="498" t="s">
        <v>110</v>
      </c>
      <c r="K27" s="498" t="s">
        <v>111</v>
      </c>
      <c r="L27" s="498" t="s">
        <v>112</v>
      </c>
      <c r="M27" s="498" t="s">
        <v>113</v>
      </c>
      <c r="N27" s="499" t="s">
        <v>114</v>
      </c>
      <c r="O27" s="499" t="s">
        <v>115</v>
      </c>
      <c r="P27" s="497" t="s">
        <v>116</v>
      </c>
      <c r="Q27" s="498" t="s">
        <v>117</v>
      </c>
      <c r="R27" s="498" t="s">
        <v>118</v>
      </c>
      <c r="S27" s="498" t="s">
        <v>119</v>
      </c>
      <c r="T27" s="498" t="s">
        <v>120</v>
      </c>
      <c r="U27" s="498" t="s">
        <v>121</v>
      </c>
      <c r="V27" s="499" t="s">
        <v>122</v>
      </c>
    </row>
    <row r="28" spans="1:22" x14ac:dyDescent="0.25">
      <c r="A28" s="3" t="s">
        <v>1</v>
      </c>
      <c r="B28" s="461">
        <v>344.3</v>
      </c>
      <c r="C28" s="462">
        <v>354.5</v>
      </c>
      <c r="D28" s="463">
        <v>348.8</v>
      </c>
      <c r="E28" s="403">
        <v>387</v>
      </c>
      <c r="F28" s="403">
        <v>409</v>
      </c>
      <c r="G28" s="482">
        <v>368.71999999999997</v>
      </c>
      <c r="H28" s="427">
        <v>0.18791751379610799</v>
      </c>
      <c r="I28" s="47">
        <v>54171.826895149577</v>
      </c>
      <c r="J28" s="48">
        <v>55354.612129760222</v>
      </c>
      <c r="K28" s="47">
        <v>54056.439220183485</v>
      </c>
      <c r="L28" s="48">
        <v>56291.731266149873</v>
      </c>
      <c r="M28" s="342">
        <v>56394.672371638138</v>
      </c>
      <c r="N28" s="423">
        <v>55253.856376576259</v>
      </c>
      <c r="O28" s="427">
        <v>4.1033238195767575E-2</v>
      </c>
      <c r="P28" s="47">
        <v>18651360</v>
      </c>
      <c r="Q28" s="48">
        <v>19623210</v>
      </c>
      <c r="R28" s="48">
        <v>18854886</v>
      </c>
      <c r="S28" s="48">
        <v>21784900</v>
      </c>
      <c r="T28" s="452">
        <v>23065421</v>
      </c>
      <c r="U28" s="423">
        <v>20395955.399999999</v>
      </c>
      <c r="V28" s="505">
        <v>0.23666161609662781</v>
      </c>
    </row>
    <row r="29" spans="1:22" x14ac:dyDescent="0.25">
      <c r="A29" s="7" t="s">
        <v>2</v>
      </c>
      <c r="B29" s="464">
        <v>185.2</v>
      </c>
      <c r="C29" s="465">
        <v>152.80000000000001</v>
      </c>
      <c r="D29" s="466">
        <v>149.19999999999999</v>
      </c>
      <c r="E29" s="404">
        <v>157</v>
      </c>
      <c r="F29" s="404">
        <v>166</v>
      </c>
      <c r="G29" s="483">
        <v>162.04000000000002</v>
      </c>
      <c r="H29" s="428">
        <v>-0.10367170626349886</v>
      </c>
      <c r="I29" s="49">
        <v>55400.566954643633</v>
      </c>
      <c r="J29" s="50">
        <v>56984.718586387433</v>
      </c>
      <c r="K29" s="49">
        <v>54815.395442359251</v>
      </c>
      <c r="L29" s="50">
        <v>60012.726114649682</v>
      </c>
      <c r="M29" s="343">
        <v>59541.379518072288</v>
      </c>
      <c r="N29" s="424">
        <v>57350.957323222457</v>
      </c>
      <c r="O29" s="428">
        <v>7.474314417790584E-2</v>
      </c>
      <c r="P29" s="49">
        <v>10260185</v>
      </c>
      <c r="Q29" s="50">
        <v>8707265</v>
      </c>
      <c r="R29" s="50">
        <v>8178457</v>
      </c>
      <c r="S29" s="50">
        <v>9421998</v>
      </c>
      <c r="T29" s="453">
        <v>9883869</v>
      </c>
      <c r="U29" s="424">
        <v>9290354.8000000007</v>
      </c>
      <c r="V29" s="506">
        <v>-3.6677311374015184E-2</v>
      </c>
    </row>
    <row r="30" spans="1:22" x14ac:dyDescent="0.25">
      <c r="A30" s="7" t="s">
        <v>3</v>
      </c>
      <c r="B30" s="464">
        <v>330.1</v>
      </c>
      <c r="C30" s="465">
        <v>319.89999999999998</v>
      </c>
      <c r="D30" s="466">
        <v>312</v>
      </c>
      <c r="E30" s="404">
        <v>311</v>
      </c>
      <c r="F30" s="404">
        <v>314</v>
      </c>
      <c r="G30" s="483">
        <v>317.39999999999998</v>
      </c>
      <c r="H30" s="428">
        <v>-4.8773099060890703E-2</v>
      </c>
      <c r="I30" s="49">
        <v>54599.030596788849</v>
      </c>
      <c r="J30" s="50">
        <v>56661.341044076275</v>
      </c>
      <c r="K30" s="49">
        <v>56754.201923076922</v>
      </c>
      <c r="L30" s="50">
        <v>59125.138263665598</v>
      </c>
      <c r="M30" s="343">
        <v>58422.388535031845</v>
      </c>
      <c r="N30" s="424">
        <v>57112.420072527908</v>
      </c>
      <c r="O30" s="428">
        <v>7.0026113952064567E-2</v>
      </c>
      <c r="P30" s="49">
        <v>18023140</v>
      </c>
      <c r="Q30" s="50">
        <v>18125963</v>
      </c>
      <c r="R30" s="50">
        <v>17707311</v>
      </c>
      <c r="S30" s="50">
        <v>18387918</v>
      </c>
      <c r="T30" s="453">
        <v>18344630</v>
      </c>
      <c r="U30" s="424">
        <v>18117792.399999999</v>
      </c>
      <c r="V30" s="506">
        <v>1.7837624298540654E-2</v>
      </c>
    </row>
    <row r="31" spans="1:22" ht="15.75" thickBot="1" x14ac:dyDescent="0.3">
      <c r="A31" s="399" t="s">
        <v>4</v>
      </c>
      <c r="B31" s="467">
        <v>417.3</v>
      </c>
      <c r="C31" s="468">
        <v>403.7</v>
      </c>
      <c r="D31" s="469">
        <v>421.3</v>
      </c>
      <c r="E31" s="405">
        <v>437</v>
      </c>
      <c r="F31" s="405">
        <v>437</v>
      </c>
      <c r="G31" s="484">
        <v>423.26000000000005</v>
      </c>
      <c r="H31" s="429">
        <v>4.7208243469925686E-2</v>
      </c>
      <c r="I31" s="51">
        <v>52326.800862688709</v>
      </c>
      <c r="J31" s="52">
        <v>54123.552142680208</v>
      </c>
      <c r="K31" s="51">
        <v>53926.745786850224</v>
      </c>
      <c r="L31" s="52">
        <v>56875.688787185354</v>
      </c>
      <c r="M31" s="344">
        <v>58099.242562929059</v>
      </c>
      <c r="N31" s="425">
        <v>55070.406028466721</v>
      </c>
      <c r="O31" s="429">
        <v>0.11031520377842079</v>
      </c>
      <c r="P31" s="51">
        <v>21835974</v>
      </c>
      <c r="Q31" s="52">
        <v>21849678</v>
      </c>
      <c r="R31" s="52">
        <v>22719338</v>
      </c>
      <c r="S31" s="52">
        <v>24854676</v>
      </c>
      <c r="T31" s="454">
        <v>25389369</v>
      </c>
      <c r="U31" s="425">
        <v>23329807</v>
      </c>
      <c r="V31" s="507">
        <v>0.16273123424675262</v>
      </c>
    </row>
    <row r="32" spans="1:22" x14ac:dyDescent="0.25">
      <c r="A32" s="3" t="s">
        <v>5</v>
      </c>
      <c r="B32" s="464">
        <v>437.5</v>
      </c>
      <c r="C32" s="465">
        <v>477.3</v>
      </c>
      <c r="D32" s="466">
        <v>494.2</v>
      </c>
      <c r="E32" s="404">
        <v>502</v>
      </c>
      <c r="F32" s="404">
        <v>497</v>
      </c>
      <c r="G32" s="482">
        <v>481.6</v>
      </c>
      <c r="H32" s="427">
        <v>0.13600000000000001</v>
      </c>
      <c r="I32" s="47">
        <v>60174.345142857142</v>
      </c>
      <c r="J32" s="48">
        <v>59105.560444165094</v>
      </c>
      <c r="K32" s="47">
        <v>60792.638607851077</v>
      </c>
      <c r="L32" s="48">
        <v>57670.338645418327</v>
      </c>
      <c r="M32" s="342">
        <v>61553.513078470824</v>
      </c>
      <c r="N32" s="423">
        <v>59859.279183752486</v>
      </c>
      <c r="O32" s="427">
        <v>2.2919533770404347E-2</v>
      </c>
      <c r="P32" s="47">
        <v>26326276</v>
      </c>
      <c r="Q32" s="48">
        <v>28211084</v>
      </c>
      <c r="R32" s="48">
        <v>30043722</v>
      </c>
      <c r="S32" s="48">
        <v>28950510</v>
      </c>
      <c r="T32" s="452">
        <v>30592096</v>
      </c>
      <c r="U32" s="423">
        <v>28824737.600000001</v>
      </c>
      <c r="V32" s="505">
        <v>0.16203659036317936</v>
      </c>
    </row>
    <row r="33" spans="1:22" x14ac:dyDescent="0.25">
      <c r="A33" s="7" t="s">
        <v>6</v>
      </c>
      <c r="B33" s="464">
        <v>184.3</v>
      </c>
      <c r="C33" s="465">
        <v>180</v>
      </c>
      <c r="D33" s="466">
        <v>172</v>
      </c>
      <c r="E33" s="404">
        <v>189</v>
      </c>
      <c r="F33" s="404">
        <v>189</v>
      </c>
      <c r="G33" s="483">
        <v>182.85999999999999</v>
      </c>
      <c r="H33" s="428">
        <v>2.5501899077590821E-2</v>
      </c>
      <c r="I33" s="49">
        <v>55866.972327726529</v>
      </c>
      <c r="J33" s="50">
        <v>58116.083333333336</v>
      </c>
      <c r="K33" s="49">
        <v>59350.988372093023</v>
      </c>
      <c r="L33" s="50">
        <v>59369.026455026455</v>
      </c>
      <c r="M33" s="343">
        <v>62155.714285714283</v>
      </c>
      <c r="N33" s="424">
        <v>58971.756954778721</v>
      </c>
      <c r="O33" s="428">
        <v>0.11256636427506343</v>
      </c>
      <c r="P33" s="49">
        <v>10296283</v>
      </c>
      <c r="Q33" s="50">
        <v>10460895</v>
      </c>
      <c r="R33" s="50">
        <v>10208370</v>
      </c>
      <c r="S33" s="50">
        <v>11220746</v>
      </c>
      <c r="T33" s="453">
        <v>11747430</v>
      </c>
      <c r="U33" s="424">
        <v>10786744.800000001</v>
      </c>
      <c r="V33" s="506">
        <v>0.1409389194139283</v>
      </c>
    </row>
    <row r="34" spans="1:22" x14ac:dyDescent="0.25">
      <c r="A34" s="7" t="s">
        <v>7</v>
      </c>
      <c r="B34" s="464">
        <v>64.5</v>
      </c>
      <c r="C34" s="465">
        <v>63.6</v>
      </c>
      <c r="D34" s="466">
        <v>56.5</v>
      </c>
      <c r="E34" s="404">
        <v>58</v>
      </c>
      <c r="F34" s="404">
        <v>54</v>
      </c>
      <c r="G34" s="483">
        <v>59.320000000000007</v>
      </c>
      <c r="H34" s="428">
        <v>-0.16279069767441862</v>
      </c>
      <c r="I34" s="49">
        <v>59100.666666666664</v>
      </c>
      <c r="J34" s="50">
        <v>60090.89622641509</v>
      </c>
      <c r="K34" s="49">
        <v>59267.185840707964</v>
      </c>
      <c r="L34" s="50">
        <v>56287.465517241377</v>
      </c>
      <c r="M34" s="343">
        <v>60228.388888888891</v>
      </c>
      <c r="N34" s="424">
        <v>58994.920627984</v>
      </c>
      <c r="O34" s="428">
        <v>1.9081379040657629E-2</v>
      </c>
      <c r="P34" s="49">
        <v>3811993</v>
      </c>
      <c r="Q34" s="50">
        <v>3821781</v>
      </c>
      <c r="R34" s="50">
        <v>3348596</v>
      </c>
      <c r="S34" s="50">
        <v>3264673</v>
      </c>
      <c r="T34" s="453">
        <v>3252333</v>
      </c>
      <c r="U34" s="424">
        <v>3499875.2</v>
      </c>
      <c r="V34" s="506">
        <v>-0.14681558964037972</v>
      </c>
    </row>
    <row r="35" spans="1:22" x14ac:dyDescent="0.25">
      <c r="A35" s="7" t="s">
        <v>8</v>
      </c>
      <c r="B35" s="464">
        <v>252.5</v>
      </c>
      <c r="C35" s="465">
        <v>257.10000000000002</v>
      </c>
      <c r="D35" s="466">
        <v>250.3</v>
      </c>
      <c r="E35" s="404">
        <v>268</v>
      </c>
      <c r="F35" s="404">
        <v>283</v>
      </c>
      <c r="G35" s="483">
        <v>262.18</v>
      </c>
      <c r="H35" s="428">
        <v>0.12079207920792079</v>
      </c>
      <c r="I35" s="49">
        <v>56349.136633663366</v>
      </c>
      <c r="J35" s="50">
        <v>57861.516919486574</v>
      </c>
      <c r="K35" s="49">
        <v>58139.580503395919</v>
      </c>
      <c r="L35" s="50">
        <v>57065.037313432833</v>
      </c>
      <c r="M35" s="343">
        <v>55386.508833922264</v>
      </c>
      <c r="N35" s="424">
        <v>56960.356040780185</v>
      </c>
      <c r="O35" s="428">
        <v>-1.7083275046418742E-2</v>
      </c>
      <c r="P35" s="49">
        <v>14228157</v>
      </c>
      <c r="Q35" s="50">
        <v>14876196</v>
      </c>
      <c r="R35" s="50">
        <v>14552337</v>
      </c>
      <c r="S35" s="50">
        <v>15293430</v>
      </c>
      <c r="T35" s="453">
        <v>15674382</v>
      </c>
      <c r="U35" s="424">
        <v>14924900.4</v>
      </c>
      <c r="V35" s="506">
        <v>0.10164527984896428</v>
      </c>
    </row>
    <row r="36" spans="1:22" ht="15.75" thickBot="1" x14ac:dyDescent="0.3">
      <c r="A36" s="399" t="s">
        <v>9</v>
      </c>
      <c r="B36" s="467">
        <v>63.7</v>
      </c>
      <c r="C36" s="468">
        <v>60.4</v>
      </c>
      <c r="D36" s="469">
        <v>53</v>
      </c>
      <c r="E36" s="405">
        <v>56</v>
      </c>
      <c r="F36" s="405">
        <v>50</v>
      </c>
      <c r="G36" s="484">
        <v>56.620000000000005</v>
      </c>
      <c r="H36" s="429">
        <v>-0.21507064364207226</v>
      </c>
      <c r="I36" s="51">
        <v>49658.226059654626</v>
      </c>
      <c r="J36" s="52">
        <v>51951.059602649009</v>
      </c>
      <c r="K36" s="51">
        <v>50108.830188679247</v>
      </c>
      <c r="L36" s="52">
        <v>49719.285714285717</v>
      </c>
      <c r="M36" s="344">
        <v>58313.38</v>
      </c>
      <c r="N36" s="425">
        <v>51950.156313053725</v>
      </c>
      <c r="O36" s="429">
        <v>0.17429446492808465</v>
      </c>
      <c r="P36" s="51">
        <v>3163229</v>
      </c>
      <c r="Q36" s="52">
        <v>3137844</v>
      </c>
      <c r="R36" s="52">
        <v>2655768</v>
      </c>
      <c r="S36" s="52">
        <v>2784280</v>
      </c>
      <c r="T36" s="454">
        <v>2915669</v>
      </c>
      <c r="U36" s="425">
        <v>2931358</v>
      </c>
      <c r="V36" s="507">
        <v>-7.8261801469321379E-2</v>
      </c>
    </row>
    <row r="37" spans="1:22" x14ac:dyDescent="0.25">
      <c r="A37" s="3" t="s">
        <v>10</v>
      </c>
      <c r="B37" s="464">
        <v>78</v>
      </c>
      <c r="C37" s="465">
        <v>80</v>
      </c>
      <c r="D37" s="466">
        <v>78.5</v>
      </c>
      <c r="E37" s="404">
        <v>79</v>
      </c>
      <c r="F37" s="404">
        <v>79</v>
      </c>
      <c r="G37" s="482">
        <v>78.900000000000006</v>
      </c>
      <c r="H37" s="427">
        <v>1.282051282051282E-2</v>
      </c>
      <c r="I37" s="47">
        <v>58077.089743589742</v>
      </c>
      <c r="J37" s="48">
        <v>59463.112500000003</v>
      </c>
      <c r="K37" s="47">
        <v>63321.006369426752</v>
      </c>
      <c r="L37" s="48">
        <v>63674.417721518985</v>
      </c>
      <c r="M37" s="342">
        <v>64292.569620253162</v>
      </c>
      <c r="N37" s="423">
        <v>61765.639190957729</v>
      </c>
      <c r="O37" s="427">
        <v>0.10702120068524014</v>
      </c>
      <c r="P37" s="47">
        <v>4530013</v>
      </c>
      <c r="Q37" s="48">
        <v>4757049</v>
      </c>
      <c r="R37" s="48">
        <v>4970699</v>
      </c>
      <c r="S37" s="48">
        <v>5030279</v>
      </c>
      <c r="T37" s="452">
        <v>5079113</v>
      </c>
      <c r="U37" s="423">
        <v>4873430.5999999996</v>
      </c>
      <c r="V37" s="505">
        <v>0.12121378018120478</v>
      </c>
    </row>
    <row r="38" spans="1:22" x14ac:dyDescent="0.25">
      <c r="A38" s="7" t="s">
        <v>11</v>
      </c>
      <c r="B38" s="464">
        <v>30.7</v>
      </c>
      <c r="C38" s="465">
        <v>34.9</v>
      </c>
      <c r="D38" s="466">
        <v>37.200000000000003</v>
      </c>
      <c r="E38" s="404">
        <v>34</v>
      </c>
      <c r="F38" s="404">
        <v>37</v>
      </c>
      <c r="G38" s="483">
        <v>34.760000000000005</v>
      </c>
      <c r="H38" s="428">
        <v>0.20521172638436486</v>
      </c>
      <c r="I38" s="49">
        <v>48942.214983713355</v>
      </c>
      <c r="J38" s="50">
        <v>45750.171919770779</v>
      </c>
      <c r="K38" s="49">
        <v>43613.037634408596</v>
      </c>
      <c r="L38" s="50">
        <v>54960.058823529413</v>
      </c>
      <c r="M38" s="343">
        <v>47492.648648648646</v>
      </c>
      <c r="N38" s="424">
        <v>48151.626402014153</v>
      </c>
      <c r="O38" s="428">
        <v>-2.9617914423102524E-2</v>
      </c>
      <c r="P38" s="49">
        <v>1502526</v>
      </c>
      <c r="Q38" s="50">
        <v>1596681</v>
      </c>
      <c r="R38" s="50">
        <v>1622405</v>
      </c>
      <c r="S38" s="50">
        <v>1868642</v>
      </c>
      <c r="T38" s="453">
        <v>1757228</v>
      </c>
      <c r="U38" s="424">
        <v>1669496.4</v>
      </c>
      <c r="V38" s="506">
        <v>0.16951586861059309</v>
      </c>
    </row>
    <row r="39" spans="1:22" x14ac:dyDescent="0.25">
      <c r="A39" s="7" t="s">
        <v>12</v>
      </c>
      <c r="B39" s="464">
        <v>47.3</v>
      </c>
      <c r="C39" s="465">
        <v>48</v>
      </c>
      <c r="D39" s="466">
        <v>44.5</v>
      </c>
      <c r="E39" s="404">
        <v>45</v>
      </c>
      <c r="F39" s="404">
        <v>45</v>
      </c>
      <c r="G39" s="483">
        <v>45.96</v>
      </c>
      <c r="H39" s="428">
        <v>-4.8625792811839263E-2</v>
      </c>
      <c r="I39" s="49">
        <v>57664.503171247357</v>
      </c>
      <c r="J39" s="50">
        <v>57084.395833333336</v>
      </c>
      <c r="K39" s="49">
        <v>61731.6404494382</v>
      </c>
      <c r="L39" s="50">
        <v>63345.26666666667</v>
      </c>
      <c r="M39" s="343">
        <v>66982</v>
      </c>
      <c r="N39" s="424">
        <v>61361.561224137105</v>
      </c>
      <c r="O39" s="428">
        <v>0.16158115159827696</v>
      </c>
      <c r="P39" s="49">
        <v>2727531</v>
      </c>
      <c r="Q39" s="50">
        <v>2740051</v>
      </c>
      <c r="R39" s="50">
        <v>2747058</v>
      </c>
      <c r="S39" s="50">
        <v>2850537</v>
      </c>
      <c r="T39" s="453">
        <v>3014190</v>
      </c>
      <c r="U39" s="424">
        <v>2815873.4</v>
      </c>
      <c r="V39" s="506">
        <v>0.10509834718652143</v>
      </c>
    </row>
    <row r="40" spans="1:22" ht="15.75" thickBot="1" x14ac:dyDescent="0.3">
      <c r="A40" s="399" t="s">
        <v>13</v>
      </c>
      <c r="B40" s="467">
        <v>28.5</v>
      </c>
      <c r="C40" s="468">
        <v>28.3</v>
      </c>
      <c r="D40" s="469">
        <v>26</v>
      </c>
      <c r="E40" s="405">
        <v>25</v>
      </c>
      <c r="F40" s="405">
        <v>25</v>
      </c>
      <c r="G40" s="484">
        <v>26.560000000000002</v>
      </c>
      <c r="H40" s="429">
        <v>-0.12280701754385964</v>
      </c>
      <c r="I40" s="51">
        <v>62595.789473684214</v>
      </c>
      <c r="J40" s="52">
        <v>61053.88692579505</v>
      </c>
      <c r="K40" s="51">
        <v>63041.538461538461</v>
      </c>
      <c r="L40" s="52">
        <v>65348.68</v>
      </c>
      <c r="M40" s="344">
        <v>71207.320000000007</v>
      </c>
      <c r="N40" s="425">
        <v>64649.442972203542</v>
      </c>
      <c r="O40" s="429">
        <v>0.13757363871792291</v>
      </c>
      <c r="P40" s="51">
        <v>1783980</v>
      </c>
      <c r="Q40" s="52">
        <v>1727825</v>
      </c>
      <c r="R40" s="52">
        <v>1639080</v>
      </c>
      <c r="S40" s="52">
        <v>1633717</v>
      </c>
      <c r="T40" s="454">
        <v>1780183</v>
      </c>
      <c r="U40" s="425">
        <v>1712957</v>
      </c>
      <c r="V40" s="507">
        <v>-2.1283870895413624E-3</v>
      </c>
    </row>
    <row r="41" spans="1:22" x14ac:dyDescent="0.25">
      <c r="A41" s="3" t="s">
        <v>14</v>
      </c>
      <c r="B41" s="464">
        <v>7</v>
      </c>
      <c r="C41" s="465">
        <v>6</v>
      </c>
      <c r="D41" s="466">
        <v>7</v>
      </c>
      <c r="E41" s="404">
        <v>7</v>
      </c>
      <c r="F41" s="404">
        <v>8</v>
      </c>
      <c r="G41" s="482">
        <v>7</v>
      </c>
      <c r="H41" s="427">
        <v>0.14285714285714285</v>
      </c>
      <c r="I41" s="47">
        <v>40570</v>
      </c>
      <c r="J41" s="48">
        <v>44493.666666666664</v>
      </c>
      <c r="K41" s="47">
        <v>54248.857142857145</v>
      </c>
      <c r="L41" s="48">
        <v>50629.714285714283</v>
      </c>
      <c r="M41" s="342">
        <v>56597.75</v>
      </c>
      <c r="N41" s="423">
        <v>49307.997619047623</v>
      </c>
      <c r="O41" s="427">
        <v>0.39506408676361843</v>
      </c>
      <c r="P41" s="47">
        <v>283990</v>
      </c>
      <c r="Q41" s="48">
        <v>266962</v>
      </c>
      <c r="R41" s="48">
        <v>379742</v>
      </c>
      <c r="S41" s="48">
        <v>354408</v>
      </c>
      <c r="T41" s="452">
        <v>452782</v>
      </c>
      <c r="U41" s="423">
        <v>347576.8</v>
      </c>
      <c r="V41" s="505">
        <v>0.59435895630127822</v>
      </c>
    </row>
    <row r="42" spans="1:22" ht="15.75" thickBot="1" x14ac:dyDescent="0.3">
      <c r="A42" s="399" t="s">
        <v>15</v>
      </c>
      <c r="B42" s="467">
        <v>32.299999999999997</v>
      </c>
      <c r="C42" s="468">
        <v>29.3</v>
      </c>
      <c r="D42" s="469">
        <v>29.8</v>
      </c>
      <c r="E42" s="405">
        <v>34</v>
      </c>
      <c r="F42" s="405">
        <v>29</v>
      </c>
      <c r="G42" s="484">
        <v>30.880000000000003</v>
      </c>
      <c r="H42" s="429">
        <v>-0.10216718266253862</v>
      </c>
      <c r="I42" s="51">
        <v>78530.681114551087</v>
      </c>
      <c r="J42" s="52">
        <v>77444.197952218427</v>
      </c>
      <c r="K42" s="51">
        <v>74261.342281879188</v>
      </c>
      <c r="L42" s="52">
        <v>70652.823529411762</v>
      </c>
      <c r="M42" s="344">
        <v>96354.034482758623</v>
      </c>
      <c r="N42" s="425">
        <v>79448.61587216382</v>
      </c>
      <c r="O42" s="429">
        <v>0.226960381792805</v>
      </c>
      <c r="P42" s="51">
        <v>2536541</v>
      </c>
      <c r="Q42" s="52">
        <v>2269115</v>
      </c>
      <c r="R42" s="52">
        <v>2212988</v>
      </c>
      <c r="S42" s="52">
        <v>2402196</v>
      </c>
      <c r="T42" s="454">
        <v>2794267</v>
      </c>
      <c r="U42" s="425">
        <v>2443021.4</v>
      </c>
      <c r="V42" s="507">
        <v>0.10160529634648129</v>
      </c>
    </row>
    <row r="43" spans="1:22" x14ac:dyDescent="0.25">
      <c r="A43" s="7" t="s">
        <v>16</v>
      </c>
      <c r="B43" s="108">
        <v>14876.4</v>
      </c>
      <c r="C43" s="109">
        <v>13579.6</v>
      </c>
      <c r="D43" s="474">
        <v>13920.5</v>
      </c>
      <c r="E43" s="470">
        <v>14310</v>
      </c>
      <c r="F43" s="470">
        <v>14111</v>
      </c>
      <c r="G43" s="483">
        <v>14159.5</v>
      </c>
      <c r="H43" s="428">
        <v>-5.1450619773601117E-2</v>
      </c>
      <c r="I43" s="49">
        <v>47747.38088516039</v>
      </c>
      <c r="J43" s="50">
        <v>56060.679622374737</v>
      </c>
      <c r="K43" s="49">
        <v>57816.054739413099</v>
      </c>
      <c r="L43" s="50">
        <v>56368.013766596785</v>
      </c>
      <c r="M43" s="472">
        <v>56953.8109276451</v>
      </c>
      <c r="N43" s="424">
        <v>54989.187988238024</v>
      </c>
      <c r="O43" s="428">
        <v>0.19281539367839995</v>
      </c>
      <c r="P43" s="49">
        <v>710309137</v>
      </c>
      <c r="Q43" s="50">
        <v>761281605</v>
      </c>
      <c r="R43" s="50">
        <v>804828390</v>
      </c>
      <c r="S43" s="50">
        <v>806626277</v>
      </c>
      <c r="T43" s="455">
        <v>803675226</v>
      </c>
      <c r="U43" s="424">
        <v>777344127</v>
      </c>
      <c r="V43" s="506">
        <v>0.13144430239815427</v>
      </c>
    </row>
    <row r="44" spans="1:22" ht="15.75" thickBot="1" x14ac:dyDescent="0.3">
      <c r="A44" s="7" t="s">
        <v>17</v>
      </c>
      <c r="B44" s="112">
        <v>2854</v>
      </c>
      <c r="C44" s="113">
        <v>3038.8</v>
      </c>
      <c r="D44" s="475">
        <v>3101</v>
      </c>
      <c r="E44" s="471">
        <v>3194</v>
      </c>
      <c r="F44" s="471">
        <v>3173</v>
      </c>
      <c r="G44" s="485">
        <v>3072.16</v>
      </c>
      <c r="H44" s="430">
        <v>0.1117729502452698</v>
      </c>
      <c r="I44" s="54">
        <v>54009.052207428169</v>
      </c>
      <c r="J44" s="55">
        <v>53902.949190469917</v>
      </c>
      <c r="K44" s="54">
        <v>54398.431151241537</v>
      </c>
      <c r="L44" s="55">
        <v>54896.430181590484</v>
      </c>
      <c r="M44" s="473">
        <v>55513.418216199178</v>
      </c>
      <c r="N44" s="426">
        <v>54544.056189385861</v>
      </c>
      <c r="O44" s="430">
        <v>2.7853960535972982E-2</v>
      </c>
      <c r="P44" s="54">
        <v>154141835</v>
      </c>
      <c r="Q44" s="55">
        <v>163800282</v>
      </c>
      <c r="R44" s="55">
        <v>168689535</v>
      </c>
      <c r="S44" s="55">
        <v>175339198</v>
      </c>
      <c r="T44" s="456">
        <v>176144076</v>
      </c>
      <c r="U44" s="426">
        <v>167622985.19999999</v>
      </c>
      <c r="V44" s="508">
        <v>0.1427402301263638</v>
      </c>
    </row>
    <row r="45" spans="1:22" ht="15.75" thickTop="1" x14ac:dyDescent="0.25">
      <c r="A45" s="500" t="s">
        <v>95</v>
      </c>
      <c r="B45" s="501">
        <v>20233.599999999999</v>
      </c>
      <c r="C45" s="502">
        <v>19114.2</v>
      </c>
      <c r="D45" s="502">
        <v>19501.8</v>
      </c>
      <c r="E45" s="502">
        <v>20093</v>
      </c>
      <c r="F45" s="502">
        <v>19906</v>
      </c>
      <c r="G45" s="503">
        <v>19769.72</v>
      </c>
      <c r="H45" s="504">
        <v>-1.6190890400126452E-2</v>
      </c>
      <c r="I45" s="280">
        <v>49640.802921872535</v>
      </c>
      <c r="J45" s="480">
        <v>55835.634554415039</v>
      </c>
      <c r="K45" s="480">
        <v>57192.601811114873</v>
      </c>
      <c r="L45" s="480">
        <v>56341.431593092122</v>
      </c>
      <c r="M45" s="480">
        <v>57046.230483271378</v>
      </c>
      <c r="N45" s="480">
        <v>55211.340272753187</v>
      </c>
      <c r="O45" s="281">
        <v>0.14918025345105554</v>
      </c>
      <c r="P45" s="280">
        <v>1004412150</v>
      </c>
      <c r="Q45" s="480">
        <v>1067253486</v>
      </c>
      <c r="R45" s="480">
        <v>1115358682</v>
      </c>
      <c r="S45" s="480">
        <v>1132068385</v>
      </c>
      <c r="T45" s="480">
        <v>1135562264</v>
      </c>
      <c r="U45" s="480">
        <v>1090930993.4000001</v>
      </c>
      <c r="V45" s="300">
        <v>0.13057400191743998</v>
      </c>
    </row>
  </sheetData>
  <pageMargins left="0.7" right="0.7" top="0.75" bottom="0.75" header="0.3" footer="0.3"/>
  <pageSetup paperSize="5" scale="55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3"/>
  <sheetViews>
    <sheetView showGridLines="0" zoomScale="85" zoomScaleNormal="85" workbookViewId="0">
      <selection activeCell="E2" sqref="E2"/>
    </sheetView>
  </sheetViews>
  <sheetFormatPr defaultRowHeight="15" x14ac:dyDescent="0.25"/>
  <cols>
    <col min="1" max="1" width="10.85546875" bestFit="1" customWidth="1"/>
    <col min="2" max="6" width="10.5703125" bestFit="1" customWidth="1"/>
    <col min="7" max="7" width="9.7109375" customWidth="1"/>
    <col min="8" max="8" width="8.42578125" bestFit="1" customWidth="1"/>
    <col min="9" max="11" width="10" bestFit="1" customWidth="1"/>
    <col min="14" max="14" width="10.7109375" customWidth="1"/>
    <col min="16" max="21" width="13.7109375" bestFit="1" customWidth="1"/>
  </cols>
  <sheetData>
    <row r="3" spans="1:22" ht="15.75" thickBot="1" x14ac:dyDescent="0.3">
      <c r="C3" s="494" t="s">
        <v>96</v>
      </c>
      <c r="K3" s="494" t="s">
        <v>97</v>
      </c>
      <c r="R3" s="494" t="s">
        <v>98</v>
      </c>
    </row>
    <row r="4" spans="1:22" ht="30.75" thickBot="1" x14ac:dyDescent="0.3">
      <c r="A4" s="476" t="s">
        <v>0</v>
      </c>
      <c r="B4" s="450" t="s">
        <v>37</v>
      </c>
      <c r="C4" s="451" t="s">
        <v>36</v>
      </c>
      <c r="D4" s="451" t="s">
        <v>34</v>
      </c>
      <c r="E4" s="451" t="s">
        <v>91</v>
      </c>
      <c r="F4" s="451" t="s">
        <v>92</v>
      </c>
      <c r="G4" s="9" t="s">
        <v>93</v>
      </c>
      <c r="H4" s="9" t="s">
        <v>94</v>
      </c>
      <c r="I4" s="450" t="s">
        <v>37</v>
      </c>
      <c r="J4" s="451" t="s">
        <v>36</v>
      </c>
      <c r="K4" s="451" t="s">
        <v>34</v>
      </c>
      <c r="L4" s="451" t="s">
        <v>91</v>
      </c>
      <c r="M4" s="451" t="s">
        <v>92</v>
      </c>
      <c r="N4" s="9" t="s">
        <v>93</v>
      </c>
      <c r="O4" s="9" t="s">
        <v>94</v>
      </c>
      <c r="P4" s="450" t="s">
        <v>37</v>
      </c>
      <c r="Q4" s="451" t="s">
        <v>36</v>
      </c>
      <c r="R4" s="451" t="s">
        <v>34</v>
      </c>
      <c r="S4" s="451" t="s">
        <v>91</v>
      </c>
      <c r="T4" s="451" t="s">
        <v>92</v>
      </c>
      <c r="U4" s="451" t="s">
        <v>93</v>
      </c>
      <c r="V4" s="10" t="s">
        <v>94</v>
      </c>
    </row>
    <row r="5" spans="1:22" x14ac:dyDescent="0.25">
      <c r="A5" s="2" t="s">
        <v>1</v>
      </c>
      <c r="B5" s="461">
        <v>66.7</v>
      </c>
      <c r="C5" s="462">
        <v>67.2</v>
      </c>
      <c r="D5" s="463">
        <v>69.2</v>
      </c>
      <c r="E5" s="403">
        <v>43</v>
      </c>
      <c r="F5" s="403">
        <v>44</v>
      </c>
      <c r="G5" s="482">
        <v>58.02</v>
      </c>
      <c r="H5" s="427">
        <v>-0.34032983508245879</v>
      </c>
      <c r="I5" s="47">
        <v>66734.797601199403</v>
      </c>
      <c r="J5" s="48">
        <v>70118.57142857142</v>
      </c>
      <c r="K5" s="48">
        <v>71257.81791907514</v>
      </c>
      <c r="L5" s="48">
        <v>68824.69767441861</v>
      </c>
      <c r="M5" s="342">
        <v>70545.863636363632</v>
      </c>
      <c r="N5" s="423">
        <v>69496.349651925644</v>
      </c>
      <c r="O5" s="427">
        <v>5.7107628585895853E-2</v>
      </c>
      <c r="P5" s="47">
        <v>4451211</v>
      </c>
      <c r="Q5" s="48">
        <v>4711968</v>
      </c>
      <c r="R5" s="342">
        <v>4931041</v>
      </c>
      <c r="S5" s="452">
        <v>2959462</v>
      </c>
      <c r="T5" s="452">
        <v>3104018</v>
      </c>
      <c r="U5" s="423">
        <v>4031540</v>
      </c>
      <c r="V5" s="427">
        <v>-0.30265763631515108</v>
      </c>
    </row>
    <row r="6" spans="1:22" x14ac:dyDescent="0.25">
      <c r="A6" s="6" t="s">
        <v>2</v>
      </c>
      <c r="B6" s="464">
        <v>31.5</v>
      </c>
      <c r="C6" s="465">
        <v>25.95</v>
      </c>
      <c r="D6" s="466">
        <v>25.17</v>
      </c>
      <c r="E6" s="404">
        <v>30</v>
      </c>
      <c r="F6" s="404">
        <v>29</v>
      </c>
      <c r="G6" s="483">
        <v>28.324000000000002</v>
      </c>
      <c r="H6" s="428">
        <v>-7.9365079365079361E-2</v>
      </c>
      <c r="I6" s="49">
        <v>65090.190476190473</v>
      </c>
      <c r="J6" s="50">
        <v>66542.196531791909</v>
      </c>
      <c r="K6" s="50">
        <v>66668.414779499406</v>
      </c>
      <c r="L6" s="50">
        <v>60162.933333333334</v>
      </c>
      <c r="M6" s="343">
        <v>60260.758620689652</v>
      </c>
      <c r="N6" s="424">
        <v>63744.898748300948</v>
      </c>
      <c r="O6" s="428">
        <v>-7.4196001274068987E-2</v>
      </c>
      <c r="P6" s="49">
        <v>2050341</v>
      </c>
      <c r="Q6" s="50">
        <v>1726770</v>
      </c>
      <c r="R6" s="343">
        <v>1678044</v>
      </c>
      <c r="S6" s="453">
        <v>1804888</v>
      </c>
      <c r="T6" s="453">
        <v>1747562</v>
      </c>
      <c r="U6" s="424">
        <v>1801521</v>
      </c>
      <c r="V6" s="428">
        <v>-0.14767250910946034</v>
      </c>
    </row>
    <row r="7" spans="1:22" x14ac:dyDescent="0.25">
      <c r="A7" s="6" t="s">
        <v>3</v>
      </c>
      <c r="B7" s="464">
        <v>45</v>
      </c>
      <c r="C7" s="465">
        <v>47.5</v>
      </c>
      <c r="D7" s="466">
        <v>47</v>
      </c>
      <c r="E7" s="404">
        <v>56</v>
      </c>
      <c r="F7" s="404">
        <v>57</v>
      </c>
      <c r="G7" s="483">
        <v>50.5</v>
      </c>
      <c r="H7" s="428">
        <v>0.26666666666666666</v>
      </c>
      <c r="I7" s="49">
        <v>78252.955555555556</v>
      </c>
      <c r="J7" s="50">
        <v>78095.957894736843</v>
      </c>
      <c r="K7" s="50">
        <v>79648.446808510635</v>
      </c>
      <c r="L7" s="50">
        <v>58980.339285714283</v>
      </c>
      <c r="M7" s="343">
        <v>59259.84210526316</v>
      </c>
      <c r="N7" s="424">
        <v>70847.508329956094</v>
      </c>
      <c r="O7" s="428">
        <v>-0.242714327087726</v>
      </c>
      <c r="P7" s="49">
        <v>3521383</v>
      </c>
      <c r="Q7" s="50">
        <v>3709558</v>
      </c>
      <c r="R7" s="343">
        <v>3743477</v>
      </c>
      <c r="S7" s="453">
        <v>3302899</v>
      </c>
      <c r="T7" s="453">
        <v>3377811</v>
      </c>
      <c r="U7" s="424">
        <v>3531025.6</v>
      </c>
      <c r="V7" s="428">
        <v>-4.0771480977786281E-2</v>
      </c>
    </row>
    <row r="8" spans="1:22" ht="15.75" thickBot="1" x14ac:dyDescent="0.3">
      <c r="A8" s="4" t="s">
        <v>4</v>
      </c>
      <c r="B8" s="467">
        <v>93</v>
      </c>
      <c r="C8" s="468">
        <v>90.08</v>
      </c>
      <c r="D8" s="469">
        <v>75.3</v>
      </c>
      <c r="E8" s="405">
        <v>83</v>
      </c>
      <c r="F8" s="405">
        <v>85</v>
      </c>
      <c r="G8" s="484">
        <v>85.275999999999996</v>
      </c>
      <c r="H8" s="429">
        <v>-8.6021505376344093E-2</v>
      </c>
      <c r="I8" s="51">
        <v>72489.870967741939</v>
      </c>
      <c r="J8" s="52">
        <v>71058.45914742451</v>
      </c>
      <c r="K8" s="52">
        <v>82384.541832669333</v>
      </c>
      <c r="L8" s="52">
        <v>69125.108433734946</v>
      </c>
      <c r="M8" s="344">
        <v>67037.529411764699</v>
      </c>
      <c r="N8" s="425">
        <v>72419.101958667088</v>
      </c>
      <c r="O8" s="429">
        <v>-7.5215219494645491E-2</v>
      </c>
      <c r="P8" s="51">
        <v>6741558</v>
      </c>
      <c r="Q8" s="52">
        <v>6400946</v>
      </c>
      <c r="R8" s="344">
        <v>6203556</v>
      </c>
      <c r="S8" s="454">
        <v>5737384</v>
      </c>
      <c r="T8" s="454">
        <v>5698190</v>
      </c>
      <c r="U8" s="425">
        <v>6156326.7999999998</v>
      </c>
      <c r="V8" s="429">
        <v>-0.1547665984628479</v>
      </c>
    </row>
    <row r="9" spans="1:22" x14ac:dyDescent="0.25">
      <c r="A9" s="2" t="s">
        <v>5</v>
      </c>
      <c r="B9" s="464">
        <v>89</v>
      </c>
      <c r="C9" s="465">
        <v>94.37</v>
      </c>
      <c r="D9" s="466">
        <v>100.9</v>
      </c>
      <c r="E9" s="404">
        <v>71</v>
      </c>
      <c r="F9" s="404">
        <v>73</v>
      </c>
      <c r="G9" s="482">
        <v>85.653999999999996</v>
      </c>
      <c r="H9" s="427">
        <v>-0.1797752808988764</v>
      </c>
      <c r="I9" s="47">
        <v>73756.719101123599</v>
      </c>
      <c r="J9" s="48">
        <v>75398.187983469325</v>
      </c>
      <c r="K9" s="48">
        <v>76542.13082259662</v>
      </c>
      <c r="L9" s="48">
        <v>75219.295774647893</v>
      </c>
      <c r="M9" s="342">
        <v>71803.068493150684</v>
      </c>
      <c r="N9" s="423">
        <v>74543.880434997627</v>
      </c>
      <c r="O9" s="427">
        <v>-2.6487764528874681E-2</v>
      </c>
      <c r="P9" s="47">
        <v>6564348</v>
      </c>
      <c r="Q9" s="48">
        <v>7115327</v>
      </c>
      <c r="R9" s="342">
        <v>7723101</v>
      </c>
      <c r="S9" s="452">
        <v>5340570</v>
      </c>
      <c r="T9" s="452">
        <v>5241624</v>
      </c>
      <c r="U9" s="423">
        <v>6396994</v>
      </c>
      <c r="V9" s="427">
        <v>-0.20150120011918929</v>
      </c>
    </row>
    <row r="10" spans="1:22" x14ac:dyDescent="0.25">
      <c r="A10" s="6" t="s">
        <v>6</v>
      </c>
      <c r="B10" s="464">
        <v>29.5</v>
      </c>
      <c r="C10" s="465">
        <v>30</v>
      </c>
      <c r="D10" s="466">
        <v>30</v>
      </c>
      <c r="E10" s="404">
        <v>34</v>
      </c>
      <c r="F10" s="404">
        <v>37</v>
      </c>
      <c r="G10" s="483">
        <v>32.1</v>
      </c>
      <c r="H10" s="428">
        <v>0.25423728813559321</v>
      </c>
      <c r="I10" s="49">
        <v>81220.711864406781</v>
      </c>
      <c r="J10" s="50">
        <v>85720.833333333328</v>
      </c>
      <c r="K10" s="50">
        <v>89842.96666666666</v>
      </c>
      <c r="L10" s="50">
        <v>74004.058823529413</v>
      </c>
      <c r="M10" s="343">
        <v>71638.270270270266</v>
      </c>
      <c r="N10" s="424">
        <v>80485.36819164129</v>
      </c>
      <c r="O10" s="428">
        <v>-0.11798027096996933</v>
      </c>
      <c r="P10" s="49">
        <v>2396011</v>
      </c>
      <c r="Q10" s="50">
        <v>2571625</v>
      </c>
      <c r="R10" s="343">
        <v>2695289</v>
      </c>
      <c r="S10" s="453">
        <v>2516138</v>
      </c>
      <c r="T10" s="453">
        <v>2650616</v>
      </c>
      <c r="U10" s="424">
        <v>2565935.7999999998</v>
      </c>
      <c r="V10" s="428">
        <v>0.10626203302071652</v>
      </c>
    </row>
    <row r="11" spans="1:22" x14ac:dyDescent="0.25">
      <c r="A11" s="6" t="s">
        <v>7</v>
      </c>
      <c r="B11" s="464">
        <v>11</v>
      </c>
      <c r="C11" s="465">
        <v>11.3</v>
      </c>
      <c r="D11" s="466">
        <v>11.9</v>
      </c>
      <c r="E11" s="404">
        <v>12</v>
      </c>
      <c r="F11" s="404">
        <v>11</v>
      </c>
      <c r="G11" s="483">
        <v>11.440000000000001</v>
      </c>
      <c r="H11" s="428">
        <v>0</v>
      </c>
      <c r="I11" s="49">
        <v>86144.818181818177</v>
      </c>
      <c r="J11" s="50">
        <v>82133.539823008847</v>
      </c>
      <c r="K11" s="50">
        <v>81399.243697478989</v>
      </c>
      <c r="L11" s="50">
        <v>67948.25</v>
      </c>
      <c r="M11" s="343">
        <v>70677.909090909088</v>
      </c>
      <c r="N11" s="424">
        <v>77660.752158643023</v>
      </c>
      <c r="O11" s="428">
        <v>-0.17954543775650514</v>
      </c>
      <c r="P11" s="49">
        <v>947593</v>
      </c>
      <c r="Q11" s="50">
        <v>928109</v>
      </c>
      <c r="R11" s="343">
        <v>968651</v>
      </c>
      <c r="S11" s="453">
        <v>815379</v>
      </c>
      <c r="T11" s="453">
        <v>777457</v>
      </c>
      <c r="U11" s="424">
        <v>887437.8</v>
      </c>
      <c r="V11" s="428">
        <v>-0.17954543775650517</v>
      </c>
    </row>
    <row r="12" spans="1:22" x14ac:dyDescent="0.25">
      <c r="A12" s="6" t="s">
        <v>8</v>
      </c>
      <c r="B12" s="464">
        <v>44.1</v>
      </c>
      <c r="C12" s="465">
        <v>50.95</v>
      </c>
      <c r="D12" s="466">
        <v>51.3</v>
      </c>
      <c r="E12" s="404">
        <v>55</v>
      </c>
      <c r="F12" s="404">
        <v>55</v>
      </c>
      <c r="G12" s="483">
        <v>51.27</v>
      </c>
      <c r="H12" s="428">
        <v>0.24716553287981854</v>
      </c>
      <c r="I12" s="49">
        <v>68441.904761904763</v>
      </c>
      <c r="J12" s="50">
        <v>64928.263002944062</v>
      </c>
      <c r="K12" s="50">
        <v>70413.352826510731</v>
      </c>
      <c r="L12" s="50">
        <v>62063.6</v>
      </c>
      <c r="M12" s="343">
        <v>65146.945454545457</v>
      </c>
      <c r="N12" s="424">
        <v>66198.813209180997</v>
      </c>
      <c r="O12" s="428">
        <v>-4.814242559177434E-2</v>
      </c>
      <c r="P12" s="49">
        <v>3018288</v>
      </c>
      <c r="Q12" s="50">
        <v>3308095</v>
      </c>
      <c r="R12" s="343">
        <v>3612205</v>
      </c>
      <c r="S12" s="453">
        <v>3413498</v>
      </c>
      <c r="T12" s="453">
        <v>3583082</v>
      </c>
      <c r="U12" s="424">
        <v>3387033.6000000001</v>
      </c>
      <c r="V12" s="428">
        <v>0.18712395901252632</v>
      </c>
    </row>
    <row r="13" spans="1:22" ht="15.75" thickBot="1" x14ac:dyDescent="0.3">
      <c r="A13" s="4" t="s">
        <v>9</v>
      </c>
      <c r="B13" s="467">
        <v>14.8</v>
      </c>
      <c r="C13" s="468">
        <v>12.2</v>
      </c>
      <c r="D13" s="469">
        <v>10.55</v>
      </c>
      <c r="E13" s="405">
        <v>15</v>
      </c>
      <c r="F13" s="405">
        <v>16</v>
      </c>
      <c r="G13" s="484">
        <v>13.709999999999999</v>
      </c>
      <c r="H13" s="429">
        <v>8.108108108108103E-2</v>
      </c>
      <c r="I13" s="51">
        <v>73893.513513513506</v>
      </c>
      <c r="J13" s="52">
        <v>80900.819672131154</v>
      </c>
      <c r="K13" s="52">
        <v>75943.127962085302</v>
      </c>
      <c r="L13" s="52">
        <v>63047.533333333333</v>
      </c>
      <c r="M13" s="344">
        <v>64831.875</v>
      </c>
      <c r="N13" s="425">
        <v>71723.373896212652</v>
      </c>
      <c r="O13" s="429">
        <v>-0.12263104138168136</v>
      </c>
      <c r="P13" s="51">
        <v>1093624</v>
      </c>
      <c r="Q13" s="52">
        <v>986990</v>
      </c>
      <c r="R13" s="344">
        <v>801200</v>
      </c>
      <c r="S13" s="454">
        <v>945713</v>
      </c>
      <c r="T13" s="454">
        <v>1037310</v>
      </c>
      <c r="U13" s="425">
        <v>972967.4</v>
      </c>
      <c r="V13" s="429">
        <v>-5.1493017709925898E-2</v>
      </c>
    </row>
    <row r="14" spans="1:22" x14ac:dyDescent="0.25">
      <c r="A14" s="2" t="s">
        <v>10</v>
      </c>
      <c r="B14" s="464">
        <v>12</v>
      </c>
      <c r="C14" s="465">
        <v>11</v>
      </c>
      <c r="D14" s="466">
        <v>13.75</v>
      </c>
      <c r="E14" s="404">
        <v>28</v>
      </c>
      <c r="F14" s="404">
        <v>28</v>
      </c>
      <c r="G14" s="482">
        <v>18.55</v>
      </c>
      <c r="H14" s="427">
        <v>1.3333333333333333</v>
      </c>
      <c r="I14" s="47">
        <v>79680.416666666672</v>
      </c>
      <c r="J14" s="48">
        <v>78386.545454545456</v>
      </c>
      <c r="K14" s="48">
        <v>74503.272727272721</v>
      </c>
      <c r="L14" s="48">
        <v>53553.785714285717</v>
      </c>
      <c r="M14" s="342">
        <v>54444.285714285717</v>
      </c>
      <c r="N14" s="423">
        <v>68113.661255411265</v>
      </c>
      <c r="O14" s="427">
        <v>-0.31671685475683742</v>
      </c>
      <c r="P14" s="47">
        <v>956165</v>
      </c>
      <c r="Q14" s="48">
        <v>862252</v>
      </c>
      <c r="R14" s="342">
        <v>1024420</v>
      </c>
      <c r="S14" s="452">
        <v>1499506</v>
      </c>
      <c r="T14" s="452">
        <v>1524440</v>
      </c>
      <c r="U14" s="423">
        <v>1173356.6000000001</v>
      </c>
      <c r="V14" s="427">
        <v>0.59432733890071276</v>
      </c>
    </row>
    <row r="15" spans="1:22" x14ac:dyDescent="0.25">
      <c r="A15" s="6" t="s">
        <v>11</v>
      </c>
      <c r="B15" s="464">
        <v>7.7</v>
      </c>
      <c r="C15" s="465">
        <v>6</v>
      </c>
      <c r="D15" s="466">
        <v>6</v>
      </c>
      <c r="E15" s="404">
        <v>12</v>
      </c>
      <c r="F15" s="404">
        <v>10</v>
      </c>
      <c r="G15" s="483">
        <v>8.34</v>
      </c>
      <c r="H15" s="428">
        <v>0.29870129870129869</v>
      </c>
      <c r="I15" s="49">
        <v>82101.2987012987</v>
      </c>
      <c r="J15" s="50">
        <v>76596.166666666672</v>
      </c>
      <c r="K15" s="50">
        <v>99478.666666666672</v>
      </c>
      <c r="L15" s="50">
        <v>55113.666666666664</v>
      </c>
      <c r="M15" s="343">
        <v>62262.3</v>
      </c>
      <c r="N15" s="424">
        <v>75110.419740259735</v>
      </c>
      <c r="O15" s="428">
        <v>-0.24164049795944187</v>
      </c>
      <c r="P15" s="49">
        <v>632180</v>
      </c>
      <c r="Q15" s="50">
        <v>459577</v>
      </c>
      <c r="R15" s="343">
        <v>596872</v>
      </c>
      <c r="S15" s="453">
        <v>661364</v>
      </c>
      <c r="T15" s="453">
        <v>622623</v>
      </c>
      <c r="U15" s="424">
        <v>594523.19999999995</v>
      </c>
      <c r="V15" s="428">
        <v>-1.5117529817457053E-2</v>
      </c>
    </row>
    <row r="16" spans="1:22" x14ac:dyDescent="0.25">
      <c r="A16" s="6" t="s">
        <v>12</v>
      </c>
      <c r="B16" s="464">
        <v>8</v>
      </c>
      <c r="C16" s="465">
        <v>8</v>
      </c>
      <c r="D16" s="466">
        <v>8</v>
      </c>
      <c r="E16" s="404">
        <v>11</v>
      </c>
      <c r="F16" s="404">
        <v>10</v>
      </c>
      <c r="G16" s="483">
        <v>9</v>
      </c>
      <c r="H16" s="428">
        <v>0.25</v>
      </c>
      <c r="I16" s="49">
        <v>80215.25</v>
      </c>
      <c r="J16" s="50">
        <v>80287</v>
      </c>
      <c r="K16" s="50">
        <v>80895.875</v>
      </c>
      <c r="L16" s="50">
        <v>48978.454545454544</v>
      </c>
      <c r="M16" s="343">
        <v>57053.3</v>
      </c>
      <c r="N16" s="424">
        <v>69485.975909090906</v>
      </c>
      <c r="O16" s="428">
        <v>-0.28874746385506495</v>
      </c>
      <c r="P16" s="49">
        <v>641722</v>
      </c>
      <c r="Q16" s="50">
        <v>642296</v>
      </c>
      <c r="R16" s="343">
        <v>647167</v>
      </c>
      <c r="S16" s="453">
        <v>538763</v>
      </c>
      <c r="T16" s="453">
        <v>570533</v>
      </c>
      <c r="U16" s="424">
        <v>608096.19999999995</v>
      </c>
      <c r="V16" s="428">
        <v>-0.11093432981883121</v>
      </c>
    </row>
    <row r="17" spans="1:22" ht="15.75" thickBot="1" x14ac:dyDescent="0.3">
      <c r="A17" s="4" t="s">
        <v>13</v>
      </c>
      <c r="B17" s="467">
        <v>4.5</v>
      </c>
      <c r="C17" s="468">
        <v>4</v>
      </c>
      <c r="D17" s="469">
        <v>4.5</v>
      </c>
      <c r="E17" s="405">
        <v>8</v>
      </c>
      <c r="F17" s="405">
        <v>9</v>
      </c>
      <c r="G17" s="484">
        <v>6</v>
      </c>
      <c r="H17" s="429">
        <v>1</v>
      </c>
      <c r="I17" s="51">
        <v>56144.666666666664</v>
      </c>
      <c r="J17" s="52">
        <v>118556.75</v>
      </c>
      <c r="K17" s="52">
        <v>81099.555555555562</v>
      </c>
      <c r="L17" s="52">
        <v>66052.125</v>
      </c>
      <c r="M17" s="344">
        <v>71429.888888888891</v>
      </c>
      <c r="N17" s="425">
        <v>78656.597222222219</v>
      </c>
      <c r="O17" s="429">
        <v>0.27224709183814838</v>
      </c>
      <c r="P17" s="51">
        <v>252651</v>
      </c>
      <c r="Q17" s="52">
        <v>474227</v>
      </c>
      <c r="R17" s="344">
        <v>364948</v>
      </c>
      <c r="S17" s="454">
        <v>528417</v>
      </c>
      <c r="T17" s="454">
        <v>642869</v>
      </c>
      <c r="U17" s="425">
        <v>452622.4</v>
      </c>
      <c r="V17" s="429">
        <v>1.5444941836762967</v>
      </c>
    </row>
    <row r="18" spans="1:22" x14ac:dyDescent="0.25">
      <c r="A18" s="2" t="s">
        <v>14</v>
      </c>
      <c r="B18" s="464">
        <v>1</v>
      </c>
      <c r="C18" s="465">
        <v>1</v>
      </c>
      <c r="D18" s="466">
        <v>1</v>
      </c>
      <c r="E18" s="404">
        <v>2</v>
      </c>
      <c r="F18" s="404">
        <v>2</v>
      </c>
      <c r="G18" s="482">
        <v>1.4</v>
      </c>
      <c r="H18" s="427">
        <v>1</v>
      </c>
      <c r="I18" s="47">
        <v>108654</v>
      </c>
      <c r="J18" s="48">
        <v>90849</v>
      </c>
      <c r="K18" s="48">
        <v>76137</v>
      </c>
      <c r="L18" s="48">
        <v>43360.5</v>
      </c>
      <c r="M18" s="342">
        <v>46473</v>
      </c>
      <c r="N18" s="423">
        <v>73094.7</v>
      </c>
      <c r="O18" s="427">
        <v>-0.57228449942017778</v>
      </c>
      <c r="P18" s="47">
        <v>108654</v>
      </c>
      <c r="Q18" s="48">
        <v>90849</v>
      </c>
      <c r="R18" s="342">
        <v>76137</v>
      </c>
      <c r="S18" s="452">
        <v>86721</v>
      </c>
      <c r="T18" s="452">
        <v>92946</v>
      </c>
      <c r="U18" s="423">
        <v>91061.4</v>
      </c>
      <c r="V18" s="427">
        <v>-0.14456899884035562</v>
      </c>
    </row>
    <row r="19" spans="1:22" ht="15.75" thickBot="1" x14ac:dyDescent="0.3">
      <c r="A19" s="4" t="s">
        <v>15</v>
      </c>
      <c r="B19" s="467">
        <v>5</v>
      </c>
      <c r="C19" s="468">
        <v>4.5</v>
      </c>
      <c r="D19" s="469">
        <v>4</v>
      </c>
      <c r="E19" s="405">
        <v>10</v>
      </c>
      <c r="F19" s="405">
        <v>9</v>
      </c>
      <c r="G19" s="484">
        <v>6.5</v>
      </c>
      <c r="H19" s="429">
        <v>0.8</v>
      </c>
      <c r="I19" s="51">
        <v>91137.8</v>
      </c>
      <c r="J19" s="52">
        <v>99492.444444444438</v>
      </c>
      <c r="K19" s="52">
        <v>114612.75</v>
      </c>
      <c r="L19" s="52">
        <v>77159.899999999994</v>
      </c>
      <c r="M19" s="344">
        <v>87842.888888888891</v>
      </c>
      <c r="N19" s="425">
        <v>94049.156666666662</v>
      </c>
      <c r="O19" s="429">
        <v>-3.61530683329103E-2</v>
      </c>
      <c r="P19" s="51">
        <v>455689</v>
      </c>
      <c r="Q19" s="52">
        <v>447716</v>
      </c>
      <c r="R19" s="344">
        <v>458451</v>
      </c>
      <c r="S19" s="454">
        <v>771599</v>
      </c>
      <c r="T19" s="454">
        <v>790586</v>
      </c>
      <c r="U19" s="425">
        <v>584808.19999999995</v>
      </c>
      <c r="V19" s="429">
        <v>0.73492447700076147</v>
      </c>
    </row>
    <row r="20" spans="1:22" x14ac:dyDescent="0.25">
      <c r="A20" s="6" t="s">
        <v>16</v>
      </c>
      <c r="B20" s="108">
        <v>2290.5</v>
      </c>
      <c r="C20" s="109">
        <v>2258.46</v>
      </c>
      <c r="D20" s="474">
        <v>2142.4</v>
      </c>
      <c r="E20" s="470">
        <v>2347</v>
      </c>
      <c r="F20" s="470">
        <v>2323</v>
      </c>
      <c r="G20" s="483">
        <v>2272.2719999999999</v>
      </c>
      <c r="H20" s="428">
        <v>1.4189041693953285E-2</v>
      </c>
      <c r="I20" s="49">
        <v>79733.24296005239</v>
      </c>
      <c r="J20" s="50">
        <v>76288.66572797393</v>
      </c>
      <c r="K20" s="50">
        <v>82183.206217326355</v>
      </c>
      <c r="L20" s="50">
        <v>68253.533446953559</v>
      </c>
      <c r="M20" s="472">
        <v>67085.736117089968</v>
      </c>
      <c r="N20" s="424">
        <v>74708.876893879235</v>
      </c>
      <c r="O20" s="428">
        <v>-0.15862275725194097</v>
      </c>
      <c r="P20" s="49">
        <v>182628993</v>
      </c>
      <c r="Q20" s="50">
        <v>172294900</v>
      </c>
      <c r="R20" s="472">
        <v>176069301</v>
      </c>
      <c r="S20" s="455">
        <v>160191043</v>
      </c>
      <c r="T20" s="455">
        <v>155840165</v>
      </c>
      <c r="U20" s="424">
        <v>169404880.40000001</v>
      </c>
      <c r="V20" s="428">
        <v>-0.14668442047424529</v>
      </c>
    </row>
    <row r="21" spans="1:22" ht="15.75" thickBot="1" x14ac:dyDescent="0.3">
      <c r="A21" s="13" t="s">
        <v>17</v>
      </c>
      <c r="B21" s="112">
        <v>688.5</v>
      </c>
      <c r="C21" s="113">
        <v>699.52</v>
      </c>
      <c r="D21" s="475">
        <v>707.78</v>
      </c>
      <c r="E21" s="471">
        <v>469</v>
      </c>
      <c r="F21" s="471">
        <v>467</v>
      </c>
      <c r="G21" s="485">
        <v>606.36</v>
      </c>
      <c r="H21" s="430">
        <v>-0.32171387073347857</v>
      </c>
      <c r="I21" s="54">
        <v>72640.107480029052</v>
      </c>
      <c r="J21" s="55">
        <v>72809.44504803294</v>
      </c>
      <c r="K21" s="55">
        <v>75254.468902766399</v>
      </c>
      <c r="L21" s="55">
        <v>64147.520255863543</v>
      </c>
      <c r="M21" s="473">
        <v>67300.353319057816</v>
      </c>
      <c r="N21" s="426">
        <v>70430.379001149951</v>
      </c>
      <c r="O21" s="430">
        <v>-7.3509722744274489E-2</v>
      </c>
      <c r="P21" s="54">
        <v>50012714</v>
      </c>
      <c r="Q21" s="55">
        <v>50931663</v>
      </c>
      <c r="R21" s="473">
        <v>53263608</v>
      </c>
      <c r="S21" s="456">
        <v>30085187</v>
      </c>
      <c r="T21" s="456">
        <v>31429265</v>
      </c>
      <c r="U21" s="426">
        <v>43144487.399999999</v>
      </c>
      <c r="V21" s="430">
        <v>-0.37157449603714765</v>
      </c>
    </row>
    <row r="22" spans="1:22" ht="16.5" thickTop="1" thickBot="1" x14ac:dyDescent="0.3">
      <c r="A22" s="449" t="s">
        <v>95</v>
      </c>
      <c r="B22" s="172">
        <v>3441.8</v>
      </c>
      <c r="C22" s="24">
        <v>3422.03</v>
      </c>
      <c r="D22" s="24">
        <v>3308.75</v>
      </c>
      <c r="E22" s="24">
        <v>3286</v>
      </c>
      <c r="F22" s="24">
        <v>3265</v>
      </c>
      <c r="G22" s="481">
        <v>3344.7160000000003</v>
      </c>
      <c r="H22" s="432">
        <v>-5.1368469986634947E-2</v>
      </c>
      <c r="I22" s="282">
        <v>77422.605903887496</v>
      </c>
      <c r="J22" s="431">
        <v>75295.327042720251</v>
      </c>
      <c r="K22" s="431">
        <v>80047.591386475251</v>
      </c>
      <c r="L22" s="431">
        <v>67315.438527084596</v>
      </c>
      <c r="M22" s="431">
        <v>66992.679019908115</v>
      </c>
      <c r="N22" s="431">
        <v>73414.728376015148</v>
      </c>
      <c r="O22" s="142">
        <v>-0.13471423187340276</v>
      </c>
      <c r="P22" s="282">
        <v>266473125</v>
      </c>
      <c r="Q22" s="431">
        <v>257662868</v>
      </c>
      <c r="R22" s="431">
        <v>264857468</v>
      </c>
      <c r="S22" s="431">
        <v>221198531</v>
      </c>
      <c r="T22" s="431">
        <v>218731097</v>
      </c>
      <c r="U22" s="431">
        <v>245784617.80000001</v>
      </c>
      <c r="V22" s="142">
        <v>-0.17916263788327622</v>
      </c>
    </row>
    <row r="23" spans="1:22" x14ac:dyDescent="0.25">
      <c r="A23" s="7"/>
      <c r="B23" s="477"/>
      <c r="C23" s="477"/>
      <c r="D23" s="477"/>
      <c r="E23" s="477"/>
      <c r="F23" s="477"/>
      <c r="G23" s="478"/>
      <c r="H23" s="479"/>
      <c r="I23" s="480"/>
      <c r="J23" s="480"/>
      <c r="K23" s="480"/>
      <c r="L23" s="480"/>
      <c r="M23" s="480"/>
      <c r="N23" s="480"/>
      <c r="O23" s="300"/>
      <c r="P23" s="480"/>
      <c r="Q23" s="480"/>
      <c r="R23" s="480"/>
      <c r="S23" s="480"/>
      <c r="T23" s="480"/>
      <c r="U23" s="480"/>
      <c r="V23" s="300"/>
    </row>
    <row r="24" spans="1:22" ht="15.75" thickBot="1" x14ac:dyDescent="0.3">
      <c r="A24" s="7"/>
      <c r="B24" s="477"/>
      <c r="C24" s="495" t="s">
        <v>99</v>
      </c>
      <c r="D24" s="477"/>
      <c r="E24" s="477"/>
      <c r="F24" s="477"/>
      <c r="G24" s="478"/>
      <c r="H24" s="479"/>
      <c r="I24" s="480"/>
      <c r="J24" s="495" t="s">
        <v>100</v>
      </c>
      <c r="K24" s="480"/>
      <c r="L24" s="480"/>
      <c r="M24" s="480"/>
      <c r="N24" s="480"/>
      <c r="O24" s="300"/>
      <c r="P24" s="480"/>
      <c r="Q24" s="495" t="s">
        <v>101</v>
      </c>
      <c r="R24" s="480"/>
      <c r="S24" s="480"/>
      <c r="T24" s="480"/>
      <c r="U24" s="480"/>
      <c r="V24" s="300"/>
    </row>
    <row r="25" spans="1:22" ht="30.75" thickBot="1" x14ac:dyDescent="0.3">
      <c r="A25" s="476" t="s">
        <v>0</v>
      </c>
      <c r="B25" s="450" t="s">
        <v>37</v>
      </c>
      <c r="C25" s="451" t="s">
        <v>36</v>
      </c>
      <c r="D25" s="451" t="s">
        <v>34</v>
      </c>
      <c r="E25" s="451" t="s">
        <v>91</v>
      </c>
      <c r="F25" s="451" t="s">
        <v>92</v>
      </c>
      <c r="G25" s="9" t="s">
        <v>93</v>
      </c>
      <c r="H25" s="9" t="s">
        <v>94</v>
      </c>
      <c r="I25" s="450" t="s">
        <v>37</v>
      </c>
      <c r="J25" s="451" t="s">
        <v>36</v>
      </c>
      <c r="K25" s="451" t="s">
        <v>34</v>
      </c>
      <c r="L25" s="451" t="s">
        <v>91</v>
      </c>
      <c r="M25" s="451" t="s">
        <v>92</v>
      </c>
      <c r="N25" s="9" t="s">
        <v>93</v>
      </c>
      <c r="O25" s="9" t="s">
        <v>94</v>
      </c>
      <c r="P25" s="450" t="s">
        <v>37</v>
      </c>
      <c r="Q25" s="451" t="s">
        <v>36</v>
      </c>
      <c r="R25" s="451" t="s">
        <v>34</v>
      </c>
      <c r="S25" s="451" t="s">
        <v>91</v>
      </c>
      <c r="T25" s="451" t="s">
        <v>92</v>
      </c>
      <c r="U25" s="451" t="s">
        <v>93</v>
      </c>
      <c r="V25" s="10" t="s">
        <v>94</v>
      </c>
    </row>
    <row r="26" spans="1:22" x14ac:dyDescent="0.25">
      <c r="A26" s="2" t="s">
        <v>1</v>
      </c>
      <c r="B26" s="461">
        <v>244.89999999999998</v>
      </c>
      <c r="C26" s="462">
        <v>276.13000000000005</v>
      </c>
      <c r="D26" s="463">
        <v>294.58000000000004</v>
      </c>
      <c r="E26" s="403">
        <v>333</v>
      </c>
      <c r="F26" s="403">
        <v>360</v>
      </c>
      <c r="G26" s="482">
        <v>301.72200000000004</v>
      </c>
      <c r="H26" s="427">
        <v>0.4699877501020826</v>
      </c>
      <c r="I26" s="47">
        <v>40700.281747652109</v>
      </c>
      <c r="J26" s="48">
        <v>38639.488646651931</v>
      </c>
      <c r="K26" s="48">
        <v>37523.725303822386</v>
      </c>
      <c r="L26" s="48">
        <v>44116.795795795799</v>
      </c>
      <c r="M26" s="342">
        <v>42740.894444444442</v>
      </c>
      <c r="N26" s="423">
        <v>40744.23718767333</v>
      </c>
      <c r="O26" s="427">
        <v>5.0137557018510102E-2</v>
      </c>
      <c r="P26" s="47">
        <v>9967499</v>
      </c>
      <c r="Q26" s="48">
        <v>10669522</v>
      </c>
      <c r="R26" s="342">
        <v>11053739</v>
      </c>
      <c r="S26" s="452">
        <v>14690893</v>
      </c>
      <c r="T26" s="452">
        <v>15386722</v>
      </c>
      <c r="U26" s="423">
        <v>12353675</v>
      </c>
      <c r="V26" s="427">
        <v>0.54368934473933728</v>
      </c>
    </row>
    <row r="27" spans="1:22" x14ac:dyDescent="0.25">
      <c r="A27" s="6" t="s">
        <v>2</v>
      </c>
      <c r="B27" s="464">
        <v>142.10000000000002</v>
      </c>
      <c r="C27" s="465">
        <v>129.26999999999998</v>
      </c>
      <c r="D27" s="466">
        <v>125.55000000000003</v>
      </c>
      <c r="E27" s="404">
        <v>129</v>
      </c>
      <c r="F27" s="404">
        <v>132</v>
      </c>
      <c r="G27" s="483">
        <v>131.584</v>
      </c>
      <c r="H27" s="428">
        <v>-7.1076706544686993E-2</v>
      </c>
      <c r="I27" s="49">
        <v>40575.151301900063</v>
      </c>
      <c r="J27" s="50">
        <v>42014.434903689958</v>
      </c>
      <c r="K27" s="50">
        <v>44428.004778972514</v>
      </c>
      <c r="L27" s="50">
        <v>47814.720930232557</v>
      </c>
      <c r="M27" s="343">
        <v>48762.53787878788</v>
      </c>
      <c r="N27" s="424">
        <v>44718.969958716589</v>
      </c>
      <c r="O27" s="428">
        <v>0.20178326670846983</v>
      </c>
      <c r="P27" s="49">
        <v>5765729</v>
      </c>
      <c r="Q27" s="50">
        <v>5431206</v>
      </c>
      <c r="R27" s="343">
        <v>5577936</v>
      </c>
      <c r="S27" s="453">
        <v>6168099</v>
      </c>
      <c r="T27" s="453">
        <v>6436655</v>
      </c>
      <c r="U27" s="424">
        <v>5875925</v>
      </c>
      <c r="V27" s="428">
        <v>0.11636447013031656</v>
      </c>
    </row>
    <row r="28" spans="1:22" x14ac:dyDescent="0.25">
      <c r="A28" s="6" t="s">
        <v>3</v>
      </c>
      <c r="B28" s="464">
        <v>279.5</v>
      </c>
      <c r="C28" s="465">
        <v>291.09000000000003</v>
      </c>
      <c r="D28" s="466">
        <v>286.79999999999995</v>
      </c>
      <c r="E28" s="404">
        <v>265</v>
      </c>
      <c r="F28" s="404">
        <v>266</v>
      </c>
      <c r="G28" s="483">
        <v>277.678</v>
      </c>
      <c r="H28" s="428">
        <v>-4.8300536672629693E-2</v>
      </c>
      <c r="I28" s="49">
        <v>38716.193202146693</v>
      </c>
      <c r="J28" s="50">
        <v>37740.994194235456</v>
      </c>
      <c r="K28" s="50">
        <v>38142.255927475599</v>
      </c>
      <c r="L28" s="50">
        <v>44901.80754716981</v>
      </c>
      <c r="M28" s="343">
        <v>45697.116541353382</v>
      </c>
      <c r="N28" s="424">
        <v>41039.673482476188</v>
      </c>
      <c r="O28" s="428">
        <v>0.1803101689971838</v>
      </c>
      <c r="P28" s="49">
        <v>10821176</v>
      </c>
      <c r="Q28" s="50">
        <v>10986026</v>
      </c>
      <c r="R28" s="343">
        <v>10939199</v>
      </c>
      <c r="S28" s="453">
        <v>11898979</v>
      </c>
      <c r="T28" s="453">
        <v>12155433</v>
      </c>
      <c r="U28" s="424">
        <v>11360162.6</v>
      </c>
      <c r="V28" s="428">
        <v>0.12330055439445768</v>
      </c>
    </row>
    <row r="29" spans="1:22" ht="15.75" thickBot="1" x14ac:dyDescent="0.3">
      <c r="A29" s="4" t="s">
        <v>4</v>
      </c>
      <c r="B29" s="467">
        <v>327.49999999999994</v>
      </c>
      <c r="C29" s="468">
        <v>342.08000000000004</v>
      </c>
      <c r="D29" s="469">
        <v>343.67999999999995</v>
      </c>
      <c r="E29" s="405">
        <v>377</v>
      </c>
      <c r="F29" s="405">
        <v>412</v>
      </c>
      <c r="G29" s="484">
        <v>360.452</v>
      </c>
      <c r="H29" s="429">
        <v>0.25801526717557272</v>
      </c>
      <c r="I29" s="51">
        <v>39936.506870229015</v>
      </c>
      <c r="J29" s="52">
        <v>39677.835594013093</v>
      </c>
      <c r="K29" s="52">
        <v>40402.240456238367</v>
      </c>
      <c r="L29" s="52">
        <v>41735.694960212204</v>
      </c>
      <c r="M29" s="344">
        <v>39737.958737864079</v>
      </c>
      <c r="N29" s="425">
        <v>40298.047323711347</v>
      </c>
      <c r="O29" s="429">
        <v>-4.9715948620670612E-3</v>
      </c>
      <c r="P29" s="51">
        <v>13079206</v>
      </c>
      <c r="Q29" s="52">
        <v>13572994</v>
      </c>
      <c r="R29" s="344">
        <v>13885442</v>
      </c>
      <c r="S29" s="454">
        <v>15734357</v>
      </c>
      <c r="T29" s="454">
        <v>16372039</v>
      </c>
      <c r="U29" s="425">
        <v>14528807.6</v>
      </c>
      <c r="V29" s="429">
        <v>0.25176092493688074</v>
      </c>
    </row>
    <row r="30" spans="1:22" x14ac:dyDescent="0.25">
      <c r="A30" s="2" t="s">
        <v>5</v>
      </c>
      <c r="B30" s="464">
        <v>227.10000000000002</v>
      </c>
      <c r="C30" s="465">
        <v>255.46999999999997</v>
      </c>
      <c r="D30" s="466">
        <v>255.67999999999998</v>
      </c>
      <c r="E30" s="404">
        <v>345</v>
      </c>
      <c r="F30" s="404">
        <v>337</v>
      </c>
      <c r="G30" s="482">
        <v>284.05</v>
      </c>
      <c r="H30" s="427">
        <v>0.48392778511668855</v>
      </c>
      <c r="I30" s="47">
        <v>61608.190224570666</v>
      </c>
      <c r="J30" s="48">
        <v>61785.274200493215</v>
      </c>
      <c r="K30" s="48">
        <v>66783.983886107642</v>
      </c>
      <c r="L30" s="48">
        <v>58092.657971014494</v>
      </c>
      <c r="M30" s="342">
        <v>61288.483679525219</v>
      </c>
      <c r="N30" s="423">
        <v>61911.717992342252</v>
      </c>
      <c r="O30" s="427">
        <v>-5.1893513489045928E-3</v>
      </c>
      <c r="P30" s="47">
        <v>13991220</v>
      </c>
      <c r="Q30" s="48">
        <v>15784284</v>
      </c>
      <c r="R30" s="342">
        <v>17075329</v>
      </c>
      <c r="S30" s="452">
        <v>20041967</v>
      </c>
      <c r="T30" s="452">
        <v>20654219</v>
      </c>
      <c r="U30" s="423">
        <v>17509403.800000001</v>
      </c>
      <c r="V30" s="427">
        <v>0.47622716246331626</v>
      </c>
    </row>
    <row r="31" spans="1:22" x14ac:dyDescent="0.25">
      <c r="A31" s="6" t="s">
        <v>6</v>
      </c>
      <c r="B31" s="464">
        <v>140.30000000000001</v>
      </c>
      <c r="C31" s="465">
        <v>160.44999999999999</v>
      </c>
      <c r="D31" s="466">
        <v>157.11000000000001</v>
      </c>
      <c r="E31" s="404">
        <v>163</v>
      </c>
      <c r="F31" s="404">
        <v>166</v>
      </c>
      <c r="G31" s="483">
        <v>157.37200000000001</v>
      </c>
      <c r="H31" s="428">
        <v>0.18317890235210255</v>
      </c>
      <c r="I31" s="49">
        <v>38003.007840342121</v>
      </c>
      <c r="J31" s="50">
        <v>36992.944842630102</v>
      </c>
      <c r="K31" s="50">
        <v>41382.15899688116</v>
      </c>
      <c r="L31" s="50">
        <v>41823.926380368095</v>
      </c>
      <c r="M31" s="343">
        <v>40517.054216867473</v>
      </c>
      <c r="N31" s="424">
        <v>39743.818455417793</v>
      </c>
      <c r="O31" s="428">
        <v>6.6153878847888564E-2</v>
      </c>
      <c r="P31" s="49">
        <v>5331822</v>
      </c>
      <c r="Q31" s="50">
        <v>5935518</v>
      </c>
      <c r="R31" s="343">
        <v>6501551</v>
      </c>
      <c r="S31" s="453">
        <v>6817300</v>
      </c>
      <c r="T31" s="453">
        <v>6725831</v>
      </c>
      <c r="U31" s="424">
        <v>6262404.4000000004</v>
      </c>
      <c r="V31" s="428">
        <v>0.26145077611368123</v>
      </c>
    </row>
    <row r="32" spans="1:22" x14ac:dyDescent="0.25">
      <c r="A32" s="6" t="s">
        <v>7</v>
      </c>
      <c r="B32" s="464">
        <v>40.200000000000003</v>
      </c>
      <c r="C32" s="465">
        <v>38.679999999999993</v>
      </c>
      <c r="D32" s="466">
        <v>38.860000000000007</v>
      </c>
      <c r="E32" s="404">
        <v>36</v>
      </c>
      <c r="F32" s="404">
        <v>38</v>
      </c>
      <c r="G32" s="483">
        <v>38.347999999999999</v>
      </c>
      <c r="H32" s="428">
        <v>-5.472636815920405E-2</v>
      </c>
      <c r="I32" s="49">
        <v>45541.592039800991</v>
      </c>
      <c r="J32" s="50">
        <v>46860.599793174777</v>
      </c>
      <c r="K32" s="50">
        <v>46148.919197117852</v>
      </c>
      <c r="L32" s="50">
        <v>45406.694444444445</v>
      </c>
      <c r="M32" s="343">
        <v>46979.42105263158</v>
      </c>
      <c r="N32" s="424">
        <v>46187.445305433925</v>
      </c>
      <c r="O32" s="428">
        <v>3.1571777542910684E-2</v>
      </c>
      <c r="P32" s="49">
        <v>1830772</v>
      </c>
      <c r="Q32" s="50">
        <v>1812568</v>
      </c>
      <c r="R32" s="343">
        <v>1793347</v>
      </c>
      <c r="S32" s="453">
        <v>1634641</v>
      </c>
      <c r="T32" s="453">
        <v>1785218</v>
      </c>
      <c r="U32" s="424">
        <v>1771309.2</v>
      </c>
      <c r="V32" s="428">
        <v>-2.4882399337547219E-2</v>
      </c>
    </row>
    <row r="33" spans="1:22" x14ac:dyDescent="0.25">
      <c r="A33" s="6" t="s">
        <v>8</v>
      </c>
      <c r="B33" s="464">
        <v>219.4</v>
      </c>
      <c r="C33" s="465">
        <v>235.95999999999998</v>
      </c>
      <c r="D33" s="466">
        <v>240.43999999999994</v>
      </c>
      <c r="E33" s="404">
        <v>266</v>
      </c>
      <c r="F33" s="404">
        <v>279</v>
      </c>
      <c r="G33" s="483">
        <v>248.16</v>
      </c>
      <c r="H33" s="428">
        <v>0.27164995442114853</v>
      </c>
      <c r="I33" s="49">
        <v>43044.229717411123</v>
      </c>
      <c r="J33" s="50">
        <v>42971.105272080014</v>
      </c>
      <c r="K33" s="50">
        <v>42630.244551655313</v>
      </c>
      <c r="L33" s="50">
        <v>43091.165413533832</v>
      </c>
      <c r="M33" s="343">
        <v>44553.906810035842</v>
      </c>
      <c r="N33" s="424">
        <v>43258.130352943226</v>
      </c>
      <c r="O33" s="428">
        <v>3.5072693890351211E-2</v>
      </c>
      <c r="P33" s="49">
        <v>9443904</v>
      </c>
      <c r="Q33" s="50">
        <v>10139462</v>
      </c>
      <c r="R33" s="343">
        <v>10250016</v>
      </c>
      <c r="S33" s="453">
        <v>11462250</v>
      </c>
      <c r="T33" s="453">
        <v>12430540</v>
      </c>
      <c r="U33" s="424">
        <v>10745234.4</v>
      </c>
      <c r="V33" s="428">
        <v>0.31625014400824064</v>
      </c>
    </row>
    <row r="34" spans="1:22" ht="15.75" thickBot="1" x14ac:dyDescent="0.3">
      <c r="A34" s="4" t="s">
        <v>9</v>
      </c>
      <c r="B34" s="467">
        <v>69.5</v>
      </c>
      <c r="C34" s="468">
        <v>61.409999999999982</v>
      </c>
      <c r="D34" s="469">
        <v>54.92</v>
      </c>
      <c r="E34" s="405">
        <v>54</v>
      </c>
      <c r="F34" s="405">
        <v>44</v>
      </c>
      <c r="G34" s="484">
        <v>56.765999999999998</v>
      </c>
      <c r="H34" s="429">
        <v>-0.36690647482014388</v>
      </c>
      <c r="I34" s="51">
        <v>40196.244604316547</v>
      </c>
      <c r="J34" s="52">
        <v>39121.739130434791</v>
      </c>
      <c r="K34" s="52">
        <v>41918.0262199563</v>
      </c>
      <c r="L34" s="52">
        <v>40642.388888888891</v>
      </c>
      <c r="M34" s="344">
        <v>53392.590909090912</v>
      </c>
      <c r="N34" s="425">
        <v>43054.197950537484</v>
      </c>
      <c r="O34" s="429">
        <v>0.32829798989125591</v>
      </c>
      <c r="P34" s="51">
        <v>2793639</v>
      </c>
      <c r="Q34" s="52">
        <v>2402466</v>
      </c>
      <c r="R34" s="344">
        <v>2302138</v>
      </c>
      <c r="S34" s="454">
        <v>2194689</v>
      </c>
      <c r="T34" s="454">
        <v>2349274</v>
      </c>
      <c r="U34" s="425">
        <v>2408441.2000000002</v>
      </c>
      <c r="V34" s="429">
        <v>-0.15906314309042793</v>
      </c>
    </row>
    <row r="35" spans="1:22" x14ac:dyDescent="0.25">
      <c r="A35" s="2" t="s">
        <v>10</v>
      </c>
      <c r="B35" s="464">
        <v>43.5</v>
      </c>
      <c r="C35" s="465">
        <v>52</v>
      </c>
      <c r="D35" s="466">
        <v>58.75</v>
      </c>
      <c r="E35" s="404">
        <v>44</v>
      </c>
      <c r="F35" s="404">
        <v>44</v>
      </c>
      <c r="G35" s="482">
        <v>48.45</v>
      </c>
      <c r="H35" s="427">
        <v>1.1494252873563218E-2</v>
      </c>
      <c r="I35" s="47">
        <v>40390.551724137928</v>
      </c>
      <c r="J35" s="48">
        <v>42040.826923076922</v>
      </c>
      <c r="K35" s="48">
        <v>36980.95319148936</v>
      </c>
      <c r="L35" s="48">
        <v>40557.13636363636</v>
      </c>
      <c r="M35" s="342">
        <v>40794.25</v>
      </c>
      <c r="N35" s="423">
        <v>40152.743640468114</v>
      </c>
      <c r="O35" s="427">
        <v>9.9948690629253541E-3</v>
      </c>
      <c r="P35" s="47">
        <v>1756989</v>
      </c>
      <c r="Q35" s="48">
        <v>2186123</v>
      </c>
      <c r="R35" s="342">
        <v>2172631</v>
      </c>
      <c r="S35" s="452">
        <v>1784514</v>
      </c>
      <c r="T35" s="452">
        <v>1794947</v>
      </c>
      <c r="U35" s="423">
        <v>1939040.8</v>
      </c>
      <c r="V35" s="427">
        <v>2.1604005488935901E-2</v>
      </c>
    </row>
    <row r="36" spans="1:22" x14ac:dyDescent="0.25">
      <c r="A36" s="6" t="s">
        <v>11</v>
      </c>
      <c r="B36" s="464">
        <v>27.699999999999992</v>
      </c>
      <c r="C36" s="465">
        <v>27.65</v>
      </c>
      <c r="D36" s="466">
        <v>35.03</v>
      </c>
      <c r="E36" s="404">
        <v>28</v>
      </c>
      <c r="F36" s="404">
        <v>26</v>
      </c>
      <c r="G36" s="483">
        <v>28.875999999999998</v>
      </c>
      <c r="H36" s="428">
        <v>-6.1371841155234391E-2</v>
      </c>
      <c r="I36" s="49">
        <v>42115.090252707596</v>
      </c>
      <c r="J36" s="50">
        <v>41677.359855334544</v>
      </c>
      <c r="K36" s="50">
        <v>33056.836996859834</v>
      </c>
      <c r="L36" s="50">
        <v>42565.142857142855</v>
      </c>
      <c r="M36" s="343">
        <v>48254.653846153844</v>
      </c>
      <c r="N36" s="424">
        <v>41533.816761639733</v>
      </c>
      <c r="O36" s="428">
        <v>0.14578061109702911</v>
      </c>
      <c r="P36" s="49">
        <v>1166588</v>
      </c>
      <c r="Q36" s="50">
        <v>1152379</v>
      </c>
      <c r="R36" s="343">
        <v>1157981</v>
      </c>
      <c r="S36" s="453">
        <v>1191824</v>
      </c>
      <c r="T36" s="453">
        <v>1254621</v>
      </c>
      <c r="U36" s="424">
        <v>1184678.6000000001</v>
      </c>
      <c r="V36" s="428">
        <v>7.5461945434034977E-2</v>
      </c>
    </row>
    <row r="37" spans="1:22" x14ac:dyDescent="0.25">
      <c r="A37" s="6" t="s">
        <v>12</v>
      </c>
      <c r="B37" s="464">
        <v>42</v>
      </c>
      <c r="C37" s="465">
        <v>41.5</v>
      </c>
      <c r="D37" s="466">
        <v>50</v>
      </c>
      <c r="E37" s="404">
        <v>35</v>
      </c>
      <c r="F37" s="404">
        <v>35</v>
      </c>
      <c r="G37" s="483">
        <v>40.700000000000003</v>
      </c>
      <c r="H37" s="428">
        <v>-0.16666666666666666</v>
      </c>
      <c r="I37" s="49">
        <v>28522.261904761905</v>
      </c>
      <c r="J37" s="50">
        <v>32647.180722891568</v>
      </c>
      <c r="K37" s="50">
        <v>25891.58</v>
      </c>
      <c r="L37" s="50">
        <v>39332</v>
      </c>
      <c r="M37" s="343">
        <v>41160.085714285713</v>
      </c>
      <c r="N37" s="424">
        <v>33510.621668387837</v>
      </c>
      <c r="O37" s="428">
        <v>0.44308631102689205</v>
      </c>
      <c r="P37" s="49">
        <v>1197935</v>
      </c>
      <c r="Q37" s="50">
        <v>1354858</v>
      </c>
      <c r="R37" s="343">
        <v>1294579</v>
      </c>
      <c r="S37" s="453">
        <v>1376620</v>
      </c>
      <c r="T37" s="453">
        <v>1440603</v>
      </c>
      <c r="U37" s="424">
        <v>1332919</v>
      </c>
      <c r="V37" s="428">
        <v>0.20257192585574343</v>
      </c>
    </row>
    <row r="38" spans="1:22" ht="15.75" thickBot="1" x14ac:dyDescent="0.3">
      <c r="A38" s="4" t="s">
        <v>13</v>
      </c>
      <c r="B38" s="467">
        <v>22.4</v>
      </c>
      <c r="C38" s="468">
        <v>22.249999999999996</v>
      </c>
      <c r="D38" s="469">
        <v>21.450000000000003</v>
      </c>
      <c r="E38" s="405">
        <v>19</v>
      </c>
      <c r="F38" s="405">
        <v>17</v>
      </c>
      <c r="G38" s="484">
        <v>20.419999999999998</v>
      </c>
      <c r="H38" s="429">
        <v>-0.24107142857142852</v>
      </c>
      <c r="I38" s="51">
        <v>59207.678571428572</v>
      </c>
      <c r="J38" s="52">
        <v>49062.696629213489</v>
      </c>
      <c r="K38" s="52">
        <v>46859.906759906757</v>
      </c>
      <c r="L38" s="52">
        <v>47846.210526315786</v>
      </c>
      <c r="M38" s="344">
        <v>50311.23529411765</v>
      </c>
      <c r="N38" s="425">
        <v>50657.545556196455</v>
      </c>
      <c r="O38" s="429">
        <v>-0.15025826872401674</v>
      </c>
      <c r="P38" s="51">
        <v>1326252</v>
      </c>
      <c r="Q38" s="52">
        <v>1091645</v>
      </c>
      <c r="R38" s="344">
        <v>1005145</v>
      </c>
      <c r="S38" s="454">
        <v>909078</v>
      </c>
      <c r="T38" s="454">
        <v>855291</v>
      </c>
      <c r="U38" s="425">
        <v>1037482.2</v>
      </c>
      <c r="V38" s="429">
        <v>-0.355106721799477</v>
      </c>
    </row>
    <row r="39" spans="1:22" x14ac:dyDescent="0.25">
      <c r="A39" s="2" t="s">
        <v>14</v>
      </c>
      <c r="B39" s="464">
        <v>11.8</v>
      </c>
      <c r="C39" s="465">
        <v>14.5</v>
      </c>
      <c r="D39" s="466">
        <v>15.25</v>
      </c>
      <c r="E39" s="404">
        <v>15</v>
      </c>
      <c r="F39" s="404">
        <v>14</v>
      </c>
      <c r="G39" s="482">
        <v>14.11</v>
      </c>
      <c r="H39" s="427">
        <v>0.18644067796610161</v>
      </c>
      <c r="I39" s="47">
        <v>42699.491525423728</v>
      </c>
      <c r="J39" s="48">
        <v>35799.586206896551</v>
      </c>
      <c r="K39" s="48">
        <v>37673.901639344265</v>
      </c>
      <c r="L39" s="48">
        <v>40421.533333333333</v>
      </c>
      <c r="M39" s="342">
        <v>46483.642857142855</v>
      </c>
      <c r="N39" s="423">
        <v>40615.631112428149</v>
      </c>
      <c r="O39" s="427">
        <v>8.8622866374556325E-2</v>
      </c>
      <c r="P39" s="47">
        <v>503854</v>
      </c>
      <c r="Q39" s="48">
        <v>519094</v>
      </c>
      <c r="R39" s="342">
        <v>574527</v>
      </c>
      <c r="S39" s="452">
        <v>606323</v>
      </c>
      <c r="T39" s="452">
        <v>650771</v>
      </c>
      <c r="U39" s="423">
        <v>570913.80000000005</v>
      </c>
      <c r="V39" s="427">
        <v>0.29158645163082958</v>
      </c>
    </row>
    <row r="40" spans="1:22" ht="15.75" thickBot="1" x14ac:dyDescent="0.3">
      <c r="A40" s="4" t="s">
        <v>15</v>
      </c>
      <c r="B40" s="467">
        <v>27</v>
      </c>
      <c r="C40" s="468">
        <v>29.450000000000003</v>
      </c>
      <c r="D40" s="469">
        <v>30.700000000000003</v>
      </c>
      <c r="E40" s="405">
        <v>22</v>
      </c>
      <c r="F40" s="405">
        <v>20</v>
      </c>
      <c r="G40" s="484">
        <v>25.830000000000002</v>
      </c>
      <c r="H40" s="429">
        <v>-0.25925925925925924</v>
      </c>
      <c r="I40" s="51">
        <v>51198.777777777781</v>
      </c>
      <c r="J40" s="52">
        <v>54096.502546689298</v>
      </c>
      <c r="K40" s="52">
        <v>50516.677524429964</v>
      </c>
      <c r="L40" s="52">
        <v>53235.272727272728</v>
      </c>
      <c r="M40" s="344">
        <v>60510.55</v>
      </c>
      <c r="N40" s="425">
        <v>53911.556115233958</v>
      </c>
      <c r="O40" s="429">
        <v>0.18187489284683445</v>
      </c>
      <c r="P40" s="51">
        <v>1382367</v>
      </c>
      <c r="Q40" s="52">
        <v>1593142</v>
      </c>
      <c r="R40" s="344">
        <v>1550862</v>
      </c>
      <c r="S40" s="454">
        <v>1171176</v>
      </c>
      <c r="T40" s="454">
        <v>1210211</v>
      </c>
      <c r="U40" s="425">
        <v>1381551.6</v>
      </c>
      <c r="V40" s="429">
        <v>-0.12453711640975226</v>
      </c>
    </row>
    <row r="41" spans="1:22" x14ac:dyDescent="0.25">
      <c r="A41" s="6" t="s">
        <v>16</v>
      </c>
      <c r="B41" s="108">
        <v>8690.4</v>
      </c>
      <c r="C41" s="109">
        <v>8418.3099999999977</v>
      </c>
      <c r="D41" s="474">
        <v>8790.2500000000018</v>
      </c>
      <c r="E41" s="470">
        <v>8131</v>
      </c>
      <c r="F41" s="470">
        <v>8268</v>
      </c>
      <c r="G41" s="483">
        <v>8459.5920000000006</v>
      </c>
      <c r="H41" s="428">
        <v>-4.8605357636012113E-2</v>
      </c>
      <c r="I41" s="49">
        <v>47075.0406195342</v>
      </c>
      <c r="J41" s="50">
        <v>52125.518542320264</v>
      </c>
      <c r="K41" s="50">
        <v>50207.220841272989</v>
      </c>
      <c r="L41" s="50">
        <v>57289.765465502402</v>
      </c>
      <c r="M41" s="472">
        <v>56547.528543783257</v>
      </c>
      <c r="N41" s="424">
        <v>52649.014802482619</v>
      </c>
      <c r="O41" s="428">
        <v>0.20122102497599045</v>
      </c>
      <c r="P41" s="49">
        <v>409100933</v>
      </c>
      <c r="Q41" s="50">
        <v>438808774</v>
      </c>
      <c r="R41" s="472">
        <v>441334023</v>
      </c>
      <c r="S41" s="455">
        <v>465823083</v>
      </c>
      <c r="T41" s="455">
        <v>467534966</v>
      </c>
      <c r="U41" s="424">
        <v>444520355.80000001</v>
      </c>
      <c r="V41" s="428">
        <v>0.14283524745713547</v>
      </c>
    </row>
    <row r="42" spans="1:22" ht="15.75" thickBot="1" x14ac:dyDescent="0.3">
      <c r="A42" s="13" t="s">
        <v>17</v>
      </c>
      <c r="B42" s="112">
        <v>1774.8000000000002</v>
      </c>
      <c r="C42" s="113">
        <v>1819.3799999999997</v>
      </c>
      <c r="D42" s="475">
        <v>1856.3799999999999</v>
      </c>
      <c r="E42" s="471">
        <v>2121</v>
      </c>
      <c r="F42" s="471">
        <v>2122</v>
      </c>
      <c r="G42" s="485">
        <v>1938.712</v>
      </c>
      <c r="H42" s="430">
        <v>0.19562767635789935</v>
      </c>
      <c r="I42" s="54">
        <v>42749.127789046652</v>
      </c>
      <c r="J42" s="55">
        <v>43057.246424606194</v>
      </c>
      <c r="K42" s="55">
        <v>43846.974218640586</v>
      </c>
      <c r="L42" s="55">
        <v>50978.670438472422</v>
      </c>
      <c r="M42" s="473">
        <v>51942.557021677661</v>
      </c>
      <c r="N42" s="426">
        <v>46514.9151784887</v>
      </c>
      <c r="O42" s="430">
        <v>0.21505536388947299</v>
      </c>
      <c r="P42" s="54">
        <v>75871152</v>
      </c>
      <c r="Q42" s="55">
        <v>78337493</v>
      </c>
      <c r="R42" s="473">
        <v>81396646</v>
      </c>
      <c r="S42" s="456">
        <v>108125760</v>
      </c>
      <c r="T42" s="456">
        <v>110222106</v>
      </c>
      <c r="U42" s="426">
        <v>90790631.400000006</v>
      </c>
      <c r="V42" s="430">
        <v>0.45275382137337256</v>
      </c>
    </row>
    <row r="43" spans="1:22" ht="16.5" thickTop="1" thickBot="1" x14ac:dyDescent="0.3">
      <c r="A43" s="449" t="s">
        <v>95</v>
      </c>
      <c r="B43" s="172">
        <v>12330.099999999999</v>
      </c>
      <c r="C43" s="24">
        <v>12215.579999999998</v>
      </c>
      <c r="D43" s="24">
        <v>12655.43</v>
      </c>
      <c r="E43" s="24">
        <v>12383</v>
      </c>
      <c r="F43" s="24">
        <v>12580</v>
      </c>
      <c r="G43" s="481">
        <v>12432.822</v>
      </c>
      <c r="H43" s="432">
        <v>2.0267475527368108E-2</v>
      </c>
      <c r="I43" s="282">
        <v>45849.671697715356</v>
      </c>
      <c r="J43" s="431">
        <v>49263.117592451614</v>
      </c>
      <c r="K43" s="431">
        <v>48189.993623290553</v>
      </c>
      <c r="L43" s="431">
        <v>54238.193733344102</v>
      </c>
      <c r="M43" s="431">
        <v>53995.18656597774</v>
      </c>
      <c r="N43" s="431">
        <v>50307.232642555879</v>
      </c>
      <c r="O43" s="142">
        <v>0.17765699440478799</v>
      </c>
      <c r="P43" s="282">
        <v>565331037</v>
      </c>
      <c r="Q43" s="431">
        <v>601777554</v>
      </c>
      <c r="R43" s="431">
        <v>609865091</v>
      </c>
      <c r="S43" s="431">
        <v>671631553</v>
      </c>
      <c r="T43" s="431">
        <v>679259447</v>
      </c>
      <c r="U43" s="431">
        <v>625572936.39999998</v>
      </c>
      <c r="V43" s="142">
        <v>0.20152512871852107</v>
      </c>
    </row>
  </sheetData>
  <pageMargins left="0.7" right="0.7" top="0.75" bottom="0.75" header="0.3" footer="0.3"/>
  <pageSetup paperSize="5" scale="67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8"/>
  <sheetViews>
    <sheetView showGridLines="0" workbookViewId="0">
      <selection activeCell="R4" sqref="R4"/>
    </sheetView>
  </sheetViews>
  <sheetFormatPr defaultRowHeight="15" x14ac:dyDescent="0.25"/>
  <cols>
    <col min="1" max="1" width="10.85546875" bestFit="1" customWidth="1"/>
  </cols>
  <sheetData>
    <row r="2" spans="1:15" ht="15.75" thickBot="1" x14ac:dyDescent="0.3"/>
    <row r="3" spans="1:15" ht="15.75" customHeight="1" thickBot="1" x14ac:dyDescent="0.3">
      <c r="A3" s="486"/>
      <c r="B3" s="513"/>
      <c r="C3" s="514" t="s">
        <v>39</v>
      </c>
      <c r="D3" s="511"/>
      <c r="E3" s="511"/>
      <c r="F3" s="511"/>
      <c r="G3" s="511"/>
      <c r="H3" s="512"/>
      <c r="I3" s="513"/>
      <c r="J3" s="514" t="s">
        <v>88</v>
      </c>
      <c r="K3" s="511"/>
      <c r="L3" s="511"/>
      <c r="M3" s="511"/>
      <c r="N3" s="511"/>
      <c r="O3" s="512"/>
    </row>
    <row r="4" spans="1:15" ht="30.75" thickBot="1" x14ac:dyDescent="0.3">
      <c r="A4" s="493" t="s">
        <v>0</v>
      </c>
      <c r="B4" s="450" t="s">
        <v>37</v>
      </c>
      <c r="C4" s="451" t="s">
        <v>36</v>
      </c>
      <c r="D4" s="451" t="s">
        <v>34</v>
      </c>
      <c r="E4" s="451" t="s">
        <v>91</v>
      </c>
      <c r="F4" s="451" t="s">
        <v>92</v>
      </c>
      <c r="G4" s="8" t="s">
        <v>93</v>
      </c>
      <c r="H4" s="9" t="s">
        <v>94</v>
      </c>
      <c r="I4" s="450" t="s">
        <v>37</v>
      </c>
      <c r="J4" s="451" t="s">
        <v>36</v>
      </c>
      <c r="K4" s="451" t="s">
        <v>34</v>
      </c>
      <c r="L4" s="451" t="s">
        <v>91</v>
      </c>
      <c r="M4" s="451" t="s">
        <v>92</v>
      </c>
      <c r="N4" s="8" t="s">
        <v>93</v>
      </c>
      <c r="O4" s="10" t="s">
        <v>94</v>
      </c>
    </row>
    <row r="5" spans="1:15" x14ac:dyDescent="0.25">
      <c r="A5" s="487" t="s">
        <v>1</v>
      </c>
      <c r="B5" s="106">
        <v>11.162372312852568</v>
      </c>
      <c r="C5" s="107">
        <v>10.466732585300145</v>
      </c>
      <c r="D5" s="440">
        <v>10.344101714895169</v>
      </c>
      <c r="E5" s="440">
        <v>10.020969855832242</v>
      </c>
      <c r="F5" s="440">
        <v>9.4415744157441566</v>
      </c>
      <c r="G5" s="444">
        <v>10.287150176924857</v>
      </c>
      <c r="H5" s="427">
        <v>-0.1541605896021809</v>
      </c>
      <c r="I5" s="47">
        <v>4516.9052367033628</v>
      </c>
      <c r="J5" s="48">
        <v>4792.5383351588171</v>
      </c>
      <c r="K5" s="433">
        <v>4726.5860805860802</v>
      </c>
      <c r="L5" s="433">
        <v>5157.6320952131837</v>
      </c>
      <c r="M5" s="433">
        <v>5413.7781396560713</v>
      </c>
      <c r="N5" s="436">
        <v>4921.4879774635028</v>
      </c>
      <c r="O5" s="427">
        <v>0.19855915852848088</v>
      </c>
    </row>
    <row r="6" spans="1:15" x14ac:dyDescent="0.25">
      <c r="A6" s="488" t="s">
        <v>2</v>
      </c>
      <c r="B6" s="108">
        <v>9.3690078037904119</v>
      </c>
      <c r="C6" s="109">
        <v>10.174663982858256</v>
      </c>
      <c r="D6" s="441">
        <v>10.338757001867165</v>
      </c>
      <c r="E6" s="441">
        <v>10.132911392405063</v>
      </c>
      <c r="F6" s="441">
        <v>9.7706422018348622</v>
      </c>
      <c r="G6" s="445">
        <v>9.9571964765511503</v>
      </c>
      <c r="H6" s="428">
        <v>4.2868402551864825E-2</v>
      </c>
      <c r="I6" s="49">
        <v>5377.2771894336029</v>
      </c>
      <c r="J6" s="50">
        <v>5062.2977026164644</v>
      </c>
      <c r="K6" s="434">
        <v>4977.566111971104</v>
      </c>
      <c r="L6" s="434">
        <v>5432.5374765771394</v>
      </c>
      <c r="M6" s="434">
        <v>5655.1129890453831</v>
      </c>
      <c r="N6" s="437">
        <v>5300.9582939287384</v>
      </c>
      <c r="O6" s="428">
        <v>5.1668491287324744E-2</v>
      </c>
    </row>
    <row r="7" spans="1:15" x14ac:dyDescent="0.25">
      <c r="A7" s="488" t="s">
        <v>3</v>
      </c>
      <c r="B7" s="108">
        <v>8.9740299419492811</v>
      </c>
      <c r="C7" s="109">
        <v>8.832328509164908</v>
      </c>
      <c r="D7" s="441">
        <v>8.8312170950758748</v>
      </c>
      <c r="E7" s="441">
        <v>9.098101265822784</v>
      </c>
      <c r="F7" s="441">
        <v>8.9089481946624804</v>
      </c>
      <c r="G7" s="445">
        <v>8.9289250013350649</v>
      </c>
      <c r="H7" s="428">
        <v>-7.2522320192597847E-3</v>
      </c>
      <c r="I7" s="49">
        <v>5509.6178333106363</v>
      </c>
      <c r="J7" s="50">
        <v>5643.3196354883084</v>
      </c>
      <c r="K7" s="434">
        <v>5679.2655000701361</v>
      </c>
      <c r="L7" s="434">
        <v>5841.7036521739128</v>
      </c>
      <c r="M7" s="434">
        <v>5969.669427312775</v>
      </c>
      <c r="N7" s="437">
        <v>5728.7152096711543</v>
      </c>
      <c r="O7" s="428">
        <v>8.3499728641923149E-2</v>
      </c>
    </row>
    <row r="8" spans="1:15" ht="15.75" thickBot="1" x14ac:dyDescent="0.3">
      <c r="A8" s="489" t="s">
        <v>4</v>
      </c>
      <c r="B8" s="110">
        <v>9.3251372642635477</v>
      </c>
      <c r="C8" s="111">
        <v>9.4010958773000262</v>
      </c>
      <c r="D8" s="442">
        <v>9.6117960679773411</v>
      </c>
      <c r="E8" s="442">
        <v>9.5217391304347831</v>
      </c>
      <c r="F8" s="442">
        <v>9.3940042826552457</v>
      </c>
      <c r="G8" s="446">
        <v>9.4507545245261877</v>
      </c>
      <c r="H8" s="429">
        <v>7.3850943358887622E-3</v>
      </c>
      <c r="I8" s="51">
        <v>5331.9942144740544</v>
      </c>
      <c r="J8" s="52">
        <v>5322.4252990582845</v>
      </c>
      <c r="K8" s="435">
        <v>5300.2917069063715</v>
      </c>
      <c r="L8" s="435">
        <v>5424.0038637161924</v>
      </c>
      <c r="M8" s="435">
        <v>5409.1176202416227</v>
      </c>
      <c r="N8" s="438">
        <v>5357.5665408793047</v>
      </c>
      <c r="O8" s="429">
        <v>1.4464270339643598E-2</v>
      </c>
    </row>
    <row r="9" spans="1:15" x14ac:dyDescent="0.25">
      <c r="A9" s="487" t="s">
        <v>5</v>
      </c>
      <c r="B9" s="108">
        <v>12.604033970276008</v>
      </c>
      <c r="C9" s="109">
        <v>11.641318277437918</v>
      </c>
      <c r="D9" s="441">
        <v>11.233926514492584</v>
      </c>
      <c r="E9" s="441">
        <v>10.569716775599128</v>
      </c>
      <c r="F9" s="441">
        <v>10.812568908489526</v>
      </c>
      <c r="G9" s="444">
        <v>11.372312889259032</v>
      </c>
      <c r="H9" s="427">
        <v>-0.14213426161904036</v>
      </c>
      <c r="I9" s="47">
        <v>4935.7622336393497</v>
      </c>
      <c r="J9" s="48">
        <v>5307.9961574410636</v>
      </c>
      <c r="K9" s="433">
        <v>5738.0672972294296</v>
      </c>
      <c r="L9" s="433">
        <v>5599.6132124085334</v>
      </c>
      <c r="M9" s="433">
        <v>5759.9611501988375</v>
      </c>
      <c r="N9" s="436">
        <v>5468.2800101834428</v>
      </c>
      <c r="O9" s="427">
        <v>0.16698513371292817</v>
      </c>
    </row>
    <row r="10" spans="1:15" x14ac:dyDescent="0.25">
      <c r="A10" s="488" t="s">
        <v>6</v>
      </c>
      <c r="B10" s="108">
        <v>9.4329285512567065</v>
      </c>
      <c r="C10" s="109">
        <v>8.9215818599001224</v>
      </c>
      <c r="D10" s="441">
        <v>9.1119712622873212</v>
      </c>
      <c r="E10" s="441">
        <v>8.880829015544041</v>
      </c>
      <c r="F10" s="441">
        <v>8.6403061224489797</v>
      </c>
      <c r="G10" s="445">
        <v>8.9975233622874331</v>
      </c>
      <c r="H10" s="428">
        <v>-8.4027184611944222E-2</v>
      </c>
      <c r="I10" s="49">
        <v>5396.1187952817199</v>
      </c>
      <c r="J10" s="50">
        <v>5739.1945537065048</v>
      </c>
      <c r="K10" s="434">
        <v>5930.3251634985636</v>
      </c>
      <c r="L10" s="434">
        <v>5995.9696616102683</v>
      </c>
      <c r="M10" s="434">
        <v>6236.7514024210213</v>
      </c>
      <c r="N10" s="437">
        <v>5859.6719153036156</v>
      </c>
      <c r="O10" s="428">
        <v>0.15578467395386794</v>
      </c>
    </row>
    <row r="11" spans="1:15" x14ac:dyDescent="0.25">
      <c r="A11" s="488" t="s">
        <v>7</v>
      </c>
      <c r="B11" s="108">
        <v>8.6689714779602411</v>
      </c>
      <c r="C11" s="109">
        <v>8.2761049480542344</v>
      </c>
      <c r="D11" s="441">
        <v>8.7693455155696434</v>
      </c>
      <c r="E11" s="441">
        <v>9.3207547169811313</v>
      </c>
      <c r="F11" s="441">
        <v>9.3689320388349522</v>
      </c>
      <c r="G11" s="445">
        <v>8.8808217394800408</v>
      </c>
      <c r="H11" s="428">
        <v>8.0743207271389908E-2</v>
      </c>
      <c r="I11" s="49">
        <v>6570.6460618145566</v>
      </c>
      <c r="J11" s="50">
        <v>6981.3382978723403</v>
      </c>
      <c r="K11" s="434">
        <v>6496.4852221985966</v>
      </c>
      <c r="L11" s="434">
        <v>5784.1022267206481</v>
      </c>
      <c r="M11" s="434">
        <v>6025.9150259067355</v>
      </c>
      <c r="N11" s="437">
        <v>6371.6973669025747</v>
      </c>
      <c r="O11" s="428">
        <v>-8.2903725262807343E-2</v>
      </c>
    </row>
    <row r="12" spans="1:15" x14ac:dyDescent="0.25">
      <c r="A12" s="488" t="s">
        <v>8</v>
      </c>
      <c r="B12" s="108">
        <v>9.6395348837209305</v>
      </c>
      <c r="C12" s="109">
        <v>8.9685851363026412</v>
      </c>
      <c r="D12" s="441">
        <v>9.0753449929894483</v>
      </c>
      <c r="E12" s="441">
        <v>8.7453310696095077</v>
      </c>
      <c r="F12" s="441">
        <v>8.4959481361426263</v>
      </c>
      <c r="G12" s="445">
        <v>8.9849488437530312</v>
      </c>
      <c r="H12" s="428">
        <v>-0.11863505463417871</v>
      </c>
      <c r="I12" s="49">
        <v>5365.9728588661037</v>
      </c>
      <c r="J12" s="50">
        <v>5805.2373437179749</v>
      </c>
      <c r="K12" s="434">
        <v>5776.2558952675236</v>
      </c>
      <c r="L12" s="434">
        <v>5856.9555426130846</v>
      </c>
      <c r="M12" s="434">
        <v>6045.0217474246474</v>
      </c>
      <c r="N12" s="437">
        <v>5769.8886775778665</v>
      </c>
      <c r="O12" s="428">
        <v>0.12654720894395935</v>
      </c>
    </row>
    <row r="13" spans="1:15" ht="15.75" thickBot="1" x14ac:dyDescent="0.3">
      <c r="A13" s="489" t="s">
        <v>9</v>
      </c>
      <c r="B13" s="110">
        <v>8.0108108108108098</v>
      </c>
      <c r="C13" s="111">
        <v>8.9470935004850389</v>
      </c>
      <c r="D13" s="442">
        <v>9.7847556343378077</v>
      </c>
      <c r="E13" s="442">
        <v>14.784000000000001</v>
      </c>
      <c r="F13" s="442">
        <v>14.118181818181819</v>
      </c>
      <c r="G13" s="446">
        <v>11.128968352763094</v>
      </c>
      <c r="H13" s="429">
        <v>0.76239111765427592</v>
      </c>
      <c r="I13" s="51">
        <v>5946.7712550607293</v>
      </c>
      <c r="J13" s="52">
        <v>5443.9532944120101</v>
      </c>
      <c r="K13" s="435">
        <v>4968.1728778467905</v>
      </c>
      <c r="L13" s="435">
        <v>3205.9967532467531</v>
      </c>
      <c r="M13" s="435">
        <v>4058.1152607855761</v>
      </c>
      <c r="N13" s="438">
        <v>4724.601888270372</v>
      </c>
      <c r="O13" s="429">
        <v>-0.31759351642589218</v>
      </c>
    </row>
    <row r="14" spans="1:15" x14ac:dyDescent="0.25">
      <c r="A14" s="487" t="s">
        <v>10</v>
      </c>
      <c r="B14" s="108">
        <v>7.2059925093632957</v>
      </c>
      <c r="C14" s="109">
        <v>6.9790209790209792</v>
      </c>
      <c r="D14" s="441">
        <v>6.6476821192052977</v>
      </c>
      <c r="E14" s="441">
        <v>6.3642384105960268</v>
      </c>
      <c r="F14" s="441">
        <v>5.9668874172185431</v>
      </c>
      <c r="G14" s="444">
        <v>6.6327642870808274</v>
      </c>
      <c r="H14" s="427">
        <v>-0.17195481268328947</v>
      </c>
      <c r="I14" s="47">
        <v>7529.2796257796253</v>
      </c>
      <c r="J14" s="48">
        <v>7821.0661322645292</v>
      </c>
      <c r="K14" s="433">
        <v>8136.8300458258618</v>
      </c>
      <c r="L14" s="433">
        <v>8651.7159209157126</v>
      </c>
      <c r="M14" s="433">
        <v>9321.3096559378464</v>
      </c>
      <c r="N14" s="436">
        <v>8292.0402761447149</v>
      </c>
      <c r="O14" s="427">
        <v>0.23800816535256039</v>
      </c>
    </row>
    <row r="15" spans="1:15" x14ac:dyDescent="0.25">
      <c r="A15" s="488" t="s">
        <v>11</v>
      </c>
      <c r="B15" s="108">
        <v>6.8381240544629351</v>
      </c>
      <c r="C15" s="109">
        <v>7.0021881838074398</v>
      </c>
      <c r="D15" s="441">
        <v>6.3351655375175762</v>
      </c>
      <c r="E15" s="441">
        <v>7.2702702702702702</v>
      </c>
      <c r="F15" s="441">
        <v>7.3835616438356162</v>
      </c>
      <c r="G15" s="445">
        <v>6.965861937978767</v>
      </c>
      <c r="H15" s="428">
        <v>7.9764213844102247E-2</v>
      </c>
      <c r="I15" s="49">
        <v>7303.7477876106195</v>
      </c>
      <c r="J15" s="50">
        <v>6684.6604166666666</v>
      </c>
      <c r="K15" s="434">
        <v>6814.4834543987081</v>
      </c>
      <c r="L15" s="434">
        <v>6917.8996282527878</v>
      </c>
      <c r="M15" s="434">
        <v>6742.9907235621522</v>
      </c>
      <c r="N15" s="437">
        <v>6892.7564020981863</v>
      </c>
      <c r="O15" s="428">
        <v>-7.6776619395275678E-2</v>
      </c>
    </row>
    <row r="16" spans="1:15" x14ac:dyDescent="0.25">
      <c r="A16" s="488" t="s">
        <v>12</v>
      </c>
      <c r="B16" s="108">
        <v>6.8571428571428577</v>
      </c>
      <c r="C16" s="109">
        <v>6.3384615384615381</v>
      </c>
      <c r="D16" s="441">
        <v>5.9121951219512194</v>
      </c>
      <c r="E16" s="441">
        <v>7.3406593406593403</v>
      </c>
      <c r="F16" s="441">
        <v>7.2444444444444445</v>
      </c>
      <c r="G16" s="445">
        <v>6.7385806605318805</v>
      </c>
      <c r="H16" s="428">
        <v>5.6481481481481403E-2</v>
      </c>
      <c r="I16" s="49">
        <v>6845.3057553956833</v>
      </c>
      <c r="J16" s="50">
        <v>7665.3802588996759</v>
      </c>
      <c r="K16" s="434">
        <v>7737.3003300330029</v>
      </c>
      <c r="L16" s="434">
        <v>7134.6107784431142</v>
      </c>
      <c r="M16" s="434">
        <v>7707.5552147239259</v>
      </c>
      <c r="N16" s="437">
        <v>7418.0304674990812</v>
      </c>
      <c r="O16" s="428">
        <v>0.12596215423227675</v>
      </c>
    </row>
    <row r="17" spans="1:15" ht="15.75" thickBot="1" x14ac:dyDescent="0.3">
      <c r="A17" s="489" t="s">
        <v>13</v>
      </c>
      <c r="B17" s="110">
        <v>7.0036101083032491</v>
      </c>
      <c r="C17" s="111">
        <v>7.2410632447296059</v>
      </c>
      <c r="D17" s="442">
        <v>7.8999037536092391</v>
      </c>
      <c r="E17" s="442">
        <v>8.2692307692307701</v>
      </c>
      <c r="F17" s="442">
        <v>8.9019607843137258</v>
      </c>
      <c r="G17" s="446">
        <v>7.8631537320373184</v>
      </c>
      <c r="H17" s="429">
        <v>0.27105316353345466</v>
      </c>
      <c r="I17" s="51">
        <v>8667.2242268041246</v>
      </c>
      <c r="J17" s="52">
        <v>8338.4734177215196</v>
      </c>
      <c r="K17" s="435">
        <v>7332.2928849902537</v>
      </c>
      <c r="L17" s="435">
        <v>7142.3534883720931</v>
      </c>
      <c r="M17" s="435">
        <v>7221.0198237885461</v>
      </c>
      <c r="N17" s="438">
        <v>7740.2727683353078</v>
      </c>
      <c r="O17" s="429">
        <v>-0.16685900412534257</v>
      </c>
    </row>
    <row r="18" spans="1:15" x14ac:dyDescent="0.25">
      <c r="A18" s="487" t="s">
        <v>14</v>
      </c>
      <c r="B18" s="108">
        <v>3.595959595959596</v>
      </c>
      <c r="C18" s="109">
        <v>3.5348837209302326</v>
      </c>
      <c r="D18" s="441">
        <v>3.1913978494623656</v>
      </c>
      <c r="E18" s="441">
        <v>2.9166666666666665</v>
      </c>
      <c r="F18" s="441">
        <v>3.375</v>
      </c>
      <c r="G18" s="444">
        <v>3.3227815666037719</v>
      </c>
      <c r="H18" s="427">
        <v>-6.1446629213483164E-2</v>
      </c>
      <c r="I18" s="47">
        <v>12591.26404494382</v>
      </c>
      <c r="J18" s="48">
        <v>11538.223684210527</v>
      </c>
      <c r="K18" s="433">
        <v>13886.87331536388</v>
      </c>
      <c r="L18" s="433">
        <v>14963.6</v>
      </c>
      <c r="M18" s="433">
        <v>14771.592592592593</v>
      </c>
      <c r="N18" s="436">
        <v>13550.310727422164</v>
      </c>
      <c r="O18" s="427">
        <v>0.17316200659967185</v>
      </c>
    </row>
    <row r="19" spans="1:15" ht="15.75" thickBot="1" x14ac:dyDescent="0.3">
      <c r="A19" s="489" t="s">
        <v>15</v>
      </c>
      <c r="B19" s="110">
        <v>3.6671850699844484</v>
      </c>
      <c r="C19" s="111">
        <v>3.7944664031620552</v>
      </c>
      <c r="D19" s="442">
        <v>3.9503875968992248</v>
      </c>
      <c r="E19" s="442">
        <v>4.0606060606060606</v>
      </c>
      <c r="F19" s="442">
        <v>4.8620689655172411</v>
      </c>
      <c r="G19" s="446">
        <v>4.0669428192338062</v>
      </c>
      <c r="H19" s="429">
        <v>0.32583135912959527</v>
      </c>
      <c r="I19" s="51">
        <v>18552.150127226461</v>
      </c>
      <c r="J19" s="52">
        <v>17958.220833333333</v>
      </c>
      <c r="K19" s="435">
        <v>16571.040031397173</v>
      </c>
      <c r="L19" s="435">
        <v>16212.578358208955</v>
      </c>
      <c r="M19" s="435">
        <v>17003.773049645391</v>
      </c>
      <c r="N19" s="438">
        <v>17259.552479962258</v>
      </c>
      <c r="O19" s="429">
        <v>-8.3460788478028111E-2</v>
      </c>
    </row>
    <row r="20" spans="1:15" x14ac:dyDescent="0.25">
      <c r="A20" s="488" t="s">
        <v>16</v>
      </c>
      <c r="B20" s="108">
        <v>11.866149984723849</v>
      </c>
      <c r="C20" s="109">
        <v>12.69662360856138</v>
      </c>
      <c r="D20" s="441">
        <v>12.496999374324783</v>
      </c>
      <c r="E20" s="441">
        <v>12.88167661771825</v>
      </c>
      <c r="F20" s="441">
        <v>12.845356651283296</v>
      </c>
      <c r="G20" s="445">
        <v>12.55736124732231</v>
      </c>
      <c r="H20" s="428">
        <v>8.2521008736620605E-2</v>
      </c>
      <c r="I20" s="49">
        <v>4243.5664411103862</v>
      </c>
      <c r="J20" s="50">
        <v>4456.1725307980541</v>
      </c>
      <c r="K20" s="60">
        <v>4579.132070660402</v>
      </c>
      <c r="L20" s="60">
        <v>4486.6616026381807</v>
      </c>
      <c r="M20" s="60">
        <v>4497.3948081662493</v>
      </c>
      <c r="N20" s="437">
        <v>4452.5854906746545</v>
      </c>
      <c r="O20" s="428">
        <v>5.9814868125275644E-2</v>
      </c>
    </row>
    <row r="21" spans="1:15" ht="15.75" thickBot="1" x14ac:dyDescent="0.3">
      <c r="A21" s="490" t="s">
        <v>17</v>
      </c>
      <c r="B21" s="112">
        <v>11.474996708855999</v>
      </c>
      <c r="C21" s="113">
        <v>11.05295355992587</v>
      </c>
      <c r="D21" s="443">
        <v>10.872843838479408</v>
      </c>
      <c r="E21" s="443">
        <v>10.977697095435685</v>
      </c>
      <c r="F21" s="443">
        <v>11.041131551544602</v>
      </c>
      <c r="G21" s="447">
        <v>11.083924550848312</v>
      </c>
      <c r="H21" s="430">
        <v>-3.7809610609871015E-2</v>
      </c>
      <c r="I21" s="54">
        <v>4589.3814901009573</v>
      </c>
      <c r="J21" s="55">
        <v>4770.8645428055152</v>
      </c>
      <c r="K21" s="61">
        <v>4924.7973745218878</v>
      </c>
      <c r="L21" s="61">
        <v>4938.1863926293408</v>
      </c>
      <c r="M21" s="61">
        <v>4995.2914538109681</v>
      </c>
      <c r="N21" s="439">
        <v>4843.7042507737333</v>
      </c>
      <c r="O21" s="430">
        <v>8.8445461460446503E-2</v>
      </c>
    </row>
    <row r="22" spans="1:15" ht="16.5" thickTop="1" thickBot="1" x14ac:dyDescent="0.3">
      <c r="A22" s="491" t="s">
        <v>51</v>
      </c>
      <c r="B22" s="172">
        <v>11.525739123189513</v>
      </c>
      <c r="C22" s="24">
        <v>11.978483998387423</v>
      </c>
      <c r="D22" s="24">
        <v>11.81784346576635</v>
      </c>
      <c r="E22" s="24">
        <v>12.079805380012303</v>
      </c>
      <c r="F22" s="24">
        <v>12.030656485133283</v>
      </c>
      <c r="G22" s="448">
        <v>11.886505690497774</v>
      </c>
      <c r="H22" s="432">
        <v>4.3807807598897339E-2</v>
      </c>
      <c r="I22" s="20">
        <v>4424.7242391382924</v>
      </c>
      <c r="J22" s="26">
        <v>4628.427209001763</v>
      </c>
      <c r="K22" s="26">
        <v>4748.1082090246637</v>
      </c>
      <c r="L22" s="26">
        <v>4687.2866749383102</v>
      </c>
      <c r="M22" s="26">
        <v>4728.0050777944143</v>
      </c>
      <c r="N22" s="282">
        <v>4643.3102819794894</v>
      </c>
      <c r="O22" s="142">
        <v>6.8542314111576214E-2</v>
      </c>
    </row>
    <row r="24" spans="1:15" ht="15.75" thickBot="1" x14ac:dyDescent="0.3"/>
    <row r="25" spans="1:15" ht="15.75" customHeight="1" thickBot="1" x14ac:dyDescent="0.3">
      <c r="A25" s="486"/>
      <c r="B25" s="513"/>
      <c r="C25" s="514" t="s">
        <v>40</v>
      </c>
      <c r="D25" s="511"/>
      <c r="E25" s="511"/>
      <c r="F25" s="511"/>
      <c r="G25" s="511"/>
      <c r="H25" s="512"/>
      <c r="I25" s="513"/>
      <c r="J25" s="514" t="s">
        <v>89</v>
      </c>
      <c r="K25" s="511"/>
      <c r="L25" s="511"/>
      <c r="M25" s="511"/>
      <c r="N25" s="511"/>
      <c r="O25" s="512"/>
    </row>
    <row r="26" spans="1:15" ht="30.75" thickBot="1" x14ac:dyDescent="0.3">
      <c r="A26" s="493" t="s">
        <v>0</v>
      </c>
      <c r="B26" s="450" t="s">
        <v>37</v>
      </c>
      <c r="C26" s="451" t="s">
        <v>36</v>
      </c>
      <c r="D26" s="451" t="s">
        <v>34</v>
      </c>
      <c r="E26" s="451" t="s">
        <v>91</v>
      </c>
      <c r="F26" s="451" t="s">
        <v>92</v>
      </c>
      <c r="G26" s="8" t="s">
        <v>93</v>
      </c>
      <c r="H26" s="9" t="s">
        <v>94</v>
      </c>
      <c r="I26" s="450" t="s">
        <v>37</v>
      </c>
      <c r="J26" s="451" t="s">
        <v>36</v>
      </c>
      <c r="K26" s="451" t="s">
        <v>34</v>
      </c>
      <c r="L26" s="451" t="s">
        <v>91</v>
      </c>
      <c r="M26" s="451" t="s">
        <v>92</v>
      </c>
      <c r="N26" s="8" t="s">
        <v>93</v>
      </c>
      <c r="O26" s="10" t="s">
        <v>94</v>
      </c>
    </row>
    <row r="27" spans="1:15" x14ac:dyDescent="0.25">
      <c r="A27" s="487" t="s">
        <v>1</v>
      </c>
      <c r="B27" s="106">
        <v>21.264594830090036</v>
      </c>
      <c r="C27" s="107">
        <v>20.603667136812412</v>
      </c>
      <c r="D27" s="440">
        <v>21.132454128440365</v>
      </c>
      <c r="E27" s="440">
        <v>19.757105943152453</v>
      </c>
      <c r="F27" s="440">
        <v>18.767726161369193</v>
      </c>
      <c r="G27" s="457">
        <v>20.305109639972891</v>
      </c>
      <c r="H27" s="427">
        <v>-0.11741905682527745</v>
      </c>
      <c r="I27" s="47">
        <v>2547.5127707815445</v>
      </c>
      <c r="J27" s="48">
        <v>2686.6388280394303</v>
      </c>
      <c r="K27" s="433">
        <v>2557.9820919820918</v>
      </c>
      <c r="L27" s="433">
        <v>2849.1891184933297</v>
      </c>
      <c r="M27" s="433">
        <v>3004.8750651380929</v>
      </c>
      <c r="N27" s="436">
        <v>2729.2395748868976</v>
      </c>
      <c r="O27" s="427">
        <v>0.17953287598877685</v>
      </c>
    </row>
    <row r="28" spans="1:15" x14ac:dyDescent="0.25">
      <c r="A28" s="488" t="s">
        <v>2</v>
      </c>
      <c r="B28" s="108">
        <v>18.151187904967603</v>
      </c>
      <c r="C28" s="109">
        <v>20.51047120418848</v>
      </c>
      <c r="D28" s="441">
        <v>20.782841823056302</v>
      </c>
      <c r="E28" s="441">
        <v>20.394904458598727</v>
      </c>
      <c r="F28" s="441">
        <v>19.246987951807228</v>
      </c>
      <c r="G28" s="458">
        <v>19.817278668523667</v>
      </c>
      <c r="H28" s="428">
        <v>6.0370707006990244E-2</v>
      </c>
      <c r="I28" s="49">
        <v>3052.1730723465016</v>
      </c>
      <c r="J28" s="50">
        <v>2778.3232291001914</v>
      </c>
      <c r="K28" s="434">
        <v>2637.5312822497417</v>
      </c>
      <c r="L28" s="434">
        <v>2942.5352904434726</v>
      </c>
      <c r="M28" s="434">
        <v>3093.5427230046948</v>
      </c>
      <c r="N28" s="437">
        <v>2900.8211194289206</v>
      </c>
      <c r="O28" s="428">
        <v>1.3554162780942286E-2</v>
      </c>
    </row>
    <row r="29" spans="1:15" x14ac:dyDescent="0.25">
      <c r="A29" s="488" t="s">
        <v>3</v>
      </c>
      <c r="B29" s="108">
        <v>17.795819448651923</v>
      </c>
      <c r="C29" s="109">
        <v>18.180681462957175</v>
      </c>
      <c r="D29" s="441">
        <v>18.27948717948718</v>
      </c>
      <c r="E29" s="441">
        <v>18.488745980707396</v>
      </c>
      <c r="F29" s="441">
        <v>18.073248407643312</v>
      </c>
      <c r="G29" s="458">
        <v>18.163596495889397</v>
      </c>
      <c r="H29" s="428">
        <v>1.5589557974100811E-2</v>
      </c>
      <c r="I29" s="49">
        <v>3068.0818466566802</v>
      </c>
      <c r="J29" s="50">
        <v>3116.5686038514441</v>
      </c>
      <c r="K29" s="434">
        <v>3104.8027423201011</v>
      </c>
      <c r="L29" s="434">
        <v>3197.8987826086955</v>
      </c>
      <c r="M29" s="434">
        <v>3232.533920704846</v>
      </c>
      <c r="N29" s="437">
        <v>3143.9771792283532</v>
      </c>
      <c r="O29" s="428">
        <v>5.3600941000765942E-2</v>
      </c>
    </row>
    <row r="30" spans="1:15" ht="15.75" thickBot="1" x14ac:dyDescent="0.3">
      <c r="A30" s="489" t="s">
        <v>4</v>
      </c>
      <c r="B30" s="110">
        <v>18.721782890007191</v>
      </c>
      <c r="C30" s="111">
        <v>19.464949219717614</v>
      </c>
      <c r="D30" s="442">
        <v>19.170662235936387</v>
      </c>
      <c r="E30" s="442">
        <v>19.544622425629292</v>
      </c>
      <c r="F30" s="442">
        <v>20.077803203661329</v>
      </c>
      <c r="G30" s="459">
        <v>19.39596399499036</v>
      </c>
      <c r="H30" s="429">
        <v>7.2430084336568085E-2</v>
      </c>
      <c r="I30" s="51">
        <v>2794.9688963981262</v>
      </c>
      <c r="J30" s="52">
        <v>2780.5647747518451</v>
      </c>
      <c r="K30" s="435">
        <v>2812.9829383651536</v>
      </c>
      <c r="L30" s="435">
        <v>2910.0428521250437</v>
      </c>
      <c r="M30" s="435">
        <v>2893.7051515842263</v>
      </c>
      <c r="N30" s="438">
        <v>2838.452922644879</v>
      </c>
      <c r="O30" s="429">
        <v>3.5326423601114661E-2</v>
      </c>
    </row>
    <row r="31" spans="1:15" x14ac:dyDescent="0.25">
      <c r="A31" s="487" t="s">
        <v>5</v>
      </c>
      <c r="B31" s="108">
        <v>21.710628571428572</v>
      </c>
      <c r="C31" s="109">
        <v>20.173894825057616</v>
      </c>
      <c r="D31" s="441">
        <v>19.33953864832052</v>
      </c>
      <c r="E31" s="441">
        <v>19.328685258964143</v>
      </c>
      <c r="F31" s="441">
        <v>19.732394366197184</v>
      </c>
      <c r="G31" s="457">
        <v>20.057028333993607</v>
      </c>
      <c r="H31" s="427">
        <v>-9.1118237259826096E-2</v>
      </c>
      <c r="I31" s="47">
        <v>2771.6537522108988</v>
      </c>
      <c r="J31" s="48">
        <v>2929.8041333471806</v>
      </c>
      <c r="K31" s="433">
        <v>3143.4378923579138</v>
      </c>
      <c r="L31" s="433">
        <v>2983.6658765330312</v>
      </c>
      <c r="M31" s="433">
        <v>3119.4142959110841</v>
      </c>
      <c r="N31" s="436">
        <v>2989.595190072022</v>
      </c>
      <c r="O31" s="427">
        <v>0.12547041398038369</v>
      </c>
    </row>
    <row r="32" spans="1:15" x14ac:dyDescent="0.25">
      <c r="A32" s="488" t="s">
        <v>6</v>
      </c>
      <c r="B32" s="108">
        <v>18.123711340206185</v>
      </c>
      <c r="C32" s="109">
        <v>18.361111111111111</v>
      </c>
      <c r="D32" s="441">
        <v>19.02441860465116</v>
      </c>
      <c r="E32" s="441">
        <v>18.137566137566136</v>
      </c>
      <c r="F32" s="441">
        <v>17.920634920634921</v>
      </c>
      <c r="G32" s="458">
        <v>18.313488422833906</v>
      </c>
      <c r="H32" s="428">
        <v>-1.1205012911497513E-2</v>
      </c>
      <c r="I32" s="49">
        <v>3082.5348781510093</v>
      </c>
      <c r="J32" s="50">
        <v>3165.1724659606657</v>
      </c>
      <c r="K32" s="434">
        <v>3119.7267893160565</v>
      </c>
      <c r="L32" s="434">
        <v>3273.2631271878645</v>
      </c>
      <c r="M32" s="434">
        <v>3468.3879539415411</v>
      </c>
      <c r="N32" s="437">
        <v>3221.8170429114271</v>
      </c>
      <c r="O32" s="428">
        <v>0.12517395294549832</v>
      </c>
    </row>
    <row r="33" spans="1:15" x14ac:dyDescent="0.25">
      <c r="A33" s="488" t="s">
        <v>7</v>
      </c>
      <c r="B33" s="108">
        <v>15.550387596899224</v>
      </c>
      <c r="C33" s="109">
        <v>14.779874213836477</v>
      </c>
      <c r="D33" s="441">
        <v>16.647787610619471</v>
      </c>
      <c r="E33" s="441">
        <v>17.03448275862069</v>
      </c>
      <c r="F33" s="441">
        <v>17.87037037037037</v>
      </c>
      <c r="G33" s="458">
        <v>16.376580510069246</v>
      </c>
      <c r="H33" s="428">
        <v>0.14919131494405677</v>
      </c>
      <c r="I33" s="49">
        <v>3800.5912263210371</v>
      </c>
      <c r="J33" s="50">
        <v>4065.7244680851063</v>
      </c>
      <c r="K33" s="434">
        <v>3560.0637890708058</v>
      </c>
      <c r="L33" s="434">
        <v>3304.3248987854249</v>
      </c>
      <c r="M33" s="434">
        <v>3370.2932642487049</v>
      </c>
      <c r="N33" s="437">
        <v>3620.1995293022164</v>
      </c>
      <c r="O33" s="428">
        <v>-0.11321869057958638</v>
      </c>
    </row>
    <row r="34" spans="1:15" x14ac:dyDescent="0.25">
      <c r="A34" s="488" t="s">
        <v>8</v>
      </c>
      <c r="B34" s="108">
        <v>19.699009900990099</v>
      </c>
      <c r="C34" s="109">
        <v>18.977051730844028</v>
      </c>
      <c r="D34" s="441">
        <v>19.65321614063124</v>
      </c>
      <c r="E34" s="441">
        <v>19.220149253731343</v>
      </c>
      <c r="F34" s="441">
        <v>18.522968197879859</v>
      </c>
      <c r="G34" s="458">
        <v>19.214479044815313</v>
      </c>
      <c r="H34" s="428">
        <v>-5.9700548861145071E-2</v>
      </c>
      <c r="I34" s="49">
        <v>2860.5060313630879</v>
      </c>
      <c r="J34" s="50">
        <v>3049.025620004099</v>
      </c>
      <c r="K34" s="434">
        <v>2958.2730931858841</v>
      </c>
      <c r="L34" s="434">
        <v>2969.0215492137449</v>
      </c>
      <c r="M34" s="434">
        <v>2990.1529950400609</v>
      </c>
      <c r="N34" s="437">
        <v>2965.3958577613753</v>
      </c>
      <c r="O34" s="428">
        <v>4.5323086983736799E-2</v>
      </c>
    </row>
    <row r="35" spans="1:15" ht="15.75" thickBot="1" x14ac:dyDescent="0.3">
      <c r="A35" s="489" t="s">
        <v>9</v>
      </c>
      <c r="B35" s="110">
        <v>18.612244897959183</v>
      </c>
      <c r="C35" s="111">
        <v>19.850993377483444</v>
      </c>
      <c r="D35" s="442">
        <v>21.871698113207547</v>
      </c>
      <c r="E35" s="442">
        <v>33</v>
      </c>
      <c r="F35" s="442">
        <v>31.06</v>
      </c>
      <c r="G35" s="459">
        <v>24.878987277730037</v>
      </c>
      <c r="H35" s="429">
        <v>0.66879385964912275</v>
      </c>
      <c r="I35" s="51">
        <v>2668.040654520918</v>
      </c>
      <c r="J35" s="52">
        <v>2617.0508757297748</v>
      </c>
      <c r="K35" s="435">
        <v>2291.0351966873704</v>
      </c>
      <c r="L35" s="435">
        <v>1506.6450216450216</v>
      </c>
      <c r="M35" s="435">
        <v>1877.4430135222151</v>
      </c>
      <c r="N35" s="438">
        <v>2192.0429524210604</v>
      </c>
      <c r="O35" s="429">
        <v>-0.29632143710368802</v>
      </c>
    </row>
    <row r="36" spans="1:15" x14ac:dyDescent="0.25">
      <c r="A36" s="487" t="s">
        <v>10</v>
      </c>
      <c r="B36" s="108">
        <v>12.333333333333334</v>
      </c>
      <c r="C36" s="109">
        <v>12.475</v>
      </c>
      <c r="D36" s="441">
        <v>12.787261146496816</v>
      </c>
      <c r="E36" s="441">
        <v>12.164556962025317</v>
      </c>
      <c r="F36" s="441">
        <v>11.405063291139241</v>
      </c>
      <c r="G36" s="457">
        <v>12.233042946598941</v>
      </c>
      <c r="H36" s="427">
        <v>-7.5265138556277811E-2</v>
      </c>
      <c r="I36" s="47">
        <v>4708.9532224532222</v>
      </c>
      <c r="J36" s="48">
        <v>4766.5821643286572</v>
      </c>
      <c r="K36" s="433">
        <v>4951.8818489738997</v>
      </c>
      <c r="L36" s="433">
        <v>5234.4214360041624</v>
      </c>
      <c r="M36" s="433">
        <v>5637.1953385127636</v>
      </c>
      <c r="N36" s="436">
        <v>5059.8068020545415</v>
      </c>
      <c r="O36" s="427">
        <v>0.19712281524341735</v>
      </c>
    </row>
    <row r="37" spans="1:15" x14ac:dyDescent="0.25">
      <c r="A37" s="488" t="s">
        <v>11</v>
      </c>
      <c r="B37" s="108">
        <v>14.72312703583062</v>
      </c>
      <c r="C37" s="109">
        <v>13.753581661891118</v>
      </c>
      <c r="D37" s="441">
        <v>13.32258064516129</v>
      </c>
      <c r="E37" s="441">
        <v>15.823529411764707</v>
      </c>
      <c r="F37" s="441">
        <v>14.567567567567568</v>
      </c>
      <c r="G37" s="458">
        <v>14.438077264443061</v>
      </c>
      <c r="H37" s="428">
        <v>-1.0565654149724969E-2</v>
      </c>
      <c r="I37" s="49">
        <v>3324.1725663716816</v>
      </c>
      <c r="J37" s="50">
        <v>3326.4187499999998</v>
      </c>
      <c r="K37" s="434">
        <v>3273.6178369652944</v>
      </c>
      <c r="L37" s="434">
        <v>3473.3122676579924</v>
      </c>
      <c r="M37" s="434">
        <v>3260.1632653061224</v>
      </c>
      <c r="N37" s="437">
        <v>3331.5369372602172</v>
      </c>
      <c r="O37" s="428">
        <v>-1.9255709439725328E-2</v>
      </c>
    </row>
    <row r="38" spans="1:15" x14ac:dyDescent="0.25">
      <c r="A38" s="488" t="s">
        <v>12</v>
      </c>
      <c r="B38" s="108">
        <v>14.105708245243131</v>
      </c>
      <c r="C38" s="109">
        <v>12.875</v>
      </c>
      <c r="D38" s="441">
        <v>13.617977528089888</v>
      </c>
      <c r="E38" s="441">
        <v>14.844444444444445</v>
      </c>
      <c r="F38" s="441">
        <v>14.488888888888889</v>
      </c>
      <c r="G38" s="458">
        <v>13.986403821333273</v>
      </c>
      <c r="H38" s="428">
        <v>2.7164934718891438E-2</v>
      </c>
      <c r="I38" s="49">
        <v>4088.0260791366904</v>
      </c>
      <c r="J38" s="50">
        <v>4433.7394822006472</v>
      </c>
      <c r="K38" s="434">
        <v>4533.0990099009905</v>
      </c>
      <c r="L38" s="434">
        <v>4267.2709580838327</v>
      </c>
      <c r="M38" s="434">
        <v>4622.9907975460119</v>
      </c>
      <c r="N38" s="437">
        <v>4389.0252653736343</v>
      </c>
      <c r="O38" s="428">
        <v>0.13086137613933602</v>
      </c>
    </row>
    <row r="39" spans="1:15" ht="15.75" thickBot="1" x14ac:dyDescent="0.3">
      <c r="A39" s="489" t="s">
        <v>13</v>
      </c>
      <c r="B39" s="110">
        <v>13.614035087719298</v>
      </c>
      <c r="C39" s="111">
        <v>13.957597173144876</v>
      </c>
      <c r="D39" s="442">
        <v>15.784615384615384</v>
      </c>
      <c r="E39" s="442">
        <v>17.2</v>
      </c>
      <c r="F39" s="442">
        <v>18.16</v>
      </c>
      <c r="G39" s="459">
        <v>15.743249529095911</v>
      </c>
      <c r="H39" s="429">
        <v>0.33391752577319594</v>
      </c>
      <c r="I39" s="51">
        <v>4597.8865979381444</v>
      </c>
      <c r="J39" s="52">
        <v>4374.2405063291135</v>
      </c>
      <c r="K39" s="435">
        <v>3993.8596491228072</v>
      </c>
      <c r="L39" s="435">
        <v>3799.3418604651165</v>
      </c>
      <c r="M39" s="435">
        <v>3921.1079295154186</v>
      </c>
      <c r="N39" s="438">
        <v>4137.2873086741201</v>
      </c>
      <c r="O39" s="429">
        <v>-0.14719342332762564</v>
      </c>
    </row>
    <row r="40" spans="1:15" x14ac:dyDescent="0.25">
      <c r="A40" s="487" t="s">
        <v>14</v>
      </c>
      <c r="B40" s="108">
        <v>10.171428571428573</v>
      </c>
      <c r="C40" s="109">
        <v>12.666666666666666</v>
      </c>
      <c r="D40" s="441">
        <v>10.6</v>
      </c>
      <c r="E40" s="441">
        <v>10</v>
      </c>
      <c r="F40" s="441">
        <v>10.125</v>
      </c>
      <c r="G40" s="457">
        <v>10.712619047619047</v>
      </c>
      <c r="H40" s="427">
        <v>-4.5646067415731481E-3</v>
      </c>
      <c r="I40" s="47">
        <v>3988.6235955056177</v>
      </c>
      <c r="J40" s="48">
        <v>3512.6578947368421</v>
      </c>
      <c r="K40" s="433">
        <v>5117.8167115902961</v>
      </c>
      <c r="L40" s="433">
        <v>5062.971428571429</v>
      </c>
      <c r="M40" s="433">
        <v>5589.9012345679012</v>
      </c>
      <c r="N40" s="436">
        <v>4654.3941729944172</v>
      </c>
      <c r="O40" s="427">
        <v>0.40146120603272861</v>
      </c>
    </row>
    <row r="41" spans="1:15" ht="15.75" thickBot="1" x14ac:dyDescent="0.3">
      <c r="A41" s="489" t="s">
        <v>15</v>
      </c>
      <c r="B41" s="110">
        <v>7.3003095975232206</v>
      </c>
      <c r="C41" s="111">
        <v>8.1911262798634805</v>
      </c>
      <c r="D41" s="442">
        <v>8.5503355704697981</v>
      </c>
      <c r="E41" s="442">
        <v>7.882352941176471</v>
      </c>
      <c r="F41" s="442">
        <v>9.7241379310344822</v>
      </c>
      <c r="G41" s="459">
        <v>8.3296524640134901</v>
      </c>
      <c r="H41" s="429">
        <v>0.33201719750811592</v>
      </c>
      <c r="I41" s="51">
        <v>10757.171331636981</v>
      </c>
      <c r="J41" s="52">
        <v>9454.6458333333339</v>
      </c>
      <c r="K41" s="435">
        <v>8685.196232339089</v>
      </c>
      <c r="L41" s="435">
        <v>8963.4179104477607</v>
      </c>
      <c r="M41" s="435">
        <v>9908.7482269503544</v>
      </c>
      <c r="N41" s="438">
        <v>9553.8359069415037</v>
      </c>
      <c r="O41" s="429">
        <v>-7.8870464969857154E-2</v>
      </c>
    </row>
    <row r="42" spans="1:15" x14ac:dyDescent="0.25">
      <c r="A42" s="488" t="s">
        <v>16</v>
      </c>
      <c r="B42" s="108">
        <v>20.625057137479498</v>
      </c>
      <c r="C42" s="109">
        <v>22.679165807534829</v>
      </c>
      <c r="D42" s="441">
        <v>22.311684206745447</v>
      </c>
      <c r="E42" s="441">
        <v>22.313836477987422</v>
      </c>
      <c r="F42" s="441">
        <v>22.486429027000213</v>
      </c>
      <c r="G42" s="458">
        <v>22.083234531349483</v>
      </c>
      <c r="H42" s="428">
        <v>9.0248084022917063E-2</v>
      </c>
      <c r="I42" s="49">
        <v>2315.0181144659559</v>
      </c>
      <c r="J42" s="50">
        <v>2471.9021897952425</v>
      </c>
      <c r="K42" s="60">
        <v>2591.2904738017796</v>
      </c>
      <c r="L42" s="60">
        <v>2526.146224214011</v>
      </c>
      <c r="M42" s="60">
        <v>2532.8081599465499</v>
      </c>
      <c r="N42" s="437">
        <v>2487.4330324447078</v>
      </c>
      <c r="O42" s="428">
        <v>9.4077037289548512E-2</v>
      </c>
    </row>
    <row r="43" spans="1:15" ht="15.75" thickBot="1" x14ac:dyDescent="0.3">
      <c r="A43" s="490" t="s">
        <v>17</v>
      </c>
      <c r="B43" s="112">
        <v>21.379117028731606</v>
      </c>
      <c r="C43" s="113">
        <v>20.214887455574569</v>
      </c>
      <c r="D43" s="443">
        <v>19.86339890357949</v>
      </c>
      <c r="E43" s="443">
        <v>19.8794614902943</v>
      </c>
      <c r="F43" s="443">
        <v>20.050110305704379</v>
      </c>
      <c r="G43" s="460">
        <v>20.27739503677687</v>
      </c>
      <c r="H43" s="430">
        <v>-6.2163779787591876E-2</v>
      </c>
      <c r="I43" s="54">
        <v>2526.2527042087322</v>
      </c>
      <c r="J43" s="55">
        <v>2666.4976151329179</v>
      </c>
      <c r="K43" s="61">
        <v>2738.6265268749471</v>
      </c>
      <c r="L43" s="61">
        <v>2761.4646507599023</v>
      </c>
      <c r="M43" s="61">
        <v>2768.7338059384774</v>
      </c>
      <c r="N43" s="439">
        <v>2692.3150605829956</v>
      </c>
      <c r="O43" s="430">
        <v>9.5984499621028466E-2</v>
      </c>
    </row>
    <row r="44" spans="1:15" ht="16.5" thickTop="1" thickBot="1" x14ac:dyDescent="0.3">
      <c r="A44" s="491" t="s">
        <v>51</v>
      </c>
      <c r="B44" s="172">
        <v>20.509943855764671</v>
      </c>
      <c r="C44" s="24">
        <v>21.778259095332267</v>
      </c>
      <c r="D44" s="24">
        <v>21.491934077879993</v>
      </c>
      <c r="E44" s="24">
        <v>21.499925347135818</v>
      </c>
      <c r="F44" s="24">
        <v>21.606952677584648</v>
      </c>
      <c r="G44" s="492">
        <v>21.377403010739478</v>
      </c>
      <c r="H44" s="432">
        <v>5.3486680877073346E-2</v>
      </c>
      <c r="I44" s="20">
        <v>2420.3285621340274</v>
      </c>
      <c r="J44" s="26">
        <v>2563.8245146225804</v>
      </c>
      <c r="K44" s="26">
        <v>2661.1193577956697</v>
      </c>
      <c r="L44" s="26">
        <v>2620.5408011148202</v>
      </c>
      <c r="M44" s="26">
        <v>2640.1793596027046</v>
      </c>
      <c r="N44" s="282">
        <v>2581.1985190539608</v>
      </c>
      <c r="O44" s="142">
        <v>9.0835104335930589E-2</v>
      </c>
    </row>
    <row r="46" spans="1:15" ht="15.75" thickBot="1" x14ac:dyDescent="0.3"/>
    <row r="47" spans="1:15" ht="15.75" customHeight="1" thickBot="1" x14ac:dyDescent="0.3">
      <c r="A47" s="486"/>
      <c r="B47" s="510"/>
      <c r="C47" s="514" t="s">
        <v>90</v>
      </c>
      <c r="D47" s="511"/>
      <c r="E47" s="511"/>
      <c r="F47" s="511"/>
      <c r="G47" s="511"/>
      <c r="H47" s="512"/>
      <c r="I47" s="510"/>
      <c r="J47" s="514" t="s">
        <v>87</v>
      </c>
      <c r="K47" s="511"/>
      <c r="L47" s="511"/>
      <c r="M47" s="511"/>
      <c r="N47" s="511"/>
      <c r="O47" s="512"/>
    </row>
    <row r="48" spans="1:15" ht="30.75" thickBot="1" x14ac:dyDescent="0.3">
      <c r="A48" s="493" t="s">
        <v>0</v>
      </c>
      <c r="B48" s="450" t="s">
        <v>37</v>
      </c>
      <c r="C48" s="451" t="s">
        <v>36</v>
      </c>
      <c r="D48" s="451" t="s">
        <v>34</v>
      </c>
      <c r="E48" s="451" t="s">
        <v>91</v>
      </c>
      <c r="F48" s="451" t="s">
        <v>92</v>
      </c>
      <c r="G48" s="8" t="s">
        <v>93</v>
      </c>
      <c r="H48" s="9" t="s">
        <v>94</v>
      </c>
      <c r="I48" s="450" t="s">
        <v>37</v>
      </c>
      <c r="J48" s="451" t="s">
        <v>36</v>
      </c>
      <c r="K48" s="451" t="s">
        <v>34</v>
      </c>
      <c r="L48" s="451" t="s">
        <v>91</v>
      </c>
      <c r="M48" s="451" t="s">
        <v>92</v>
      </c>
      <c r="N48" s="8" t="s">
        <v>93</v>
      </c>
      <c r="O48" s="10" t="s">
        <v>94</v>
      </c>
    </row>
    <row r="49" spans="1:15" x14ac:dyDescent="0.25">
      <c r="A49" s="487" t="s">
        <v>1</v>
      </c>
      <c r="B49" s="106">
        <v>109.76611694152922</v>
      </c>
      <c r="C49" s="107">
        <v>108.69047619047619</v>
      </c>
      <c r="D49" s="440">
        <v>106.51734104046243</v>
      </c>
      <c r="E49" s="440">
        <v>177.81395348837211</v>
      </c>
      <c r="F49" s="440">
        <v>174.45454545454547</v>
      </c>
      <c r="G49" s="457">
        <v>135.44848662307709</v>
      </c>
      <c r="H49" s="427">
        <v>0.58932966124213737</v>
      </c>
      <c r="I49" s="47">
        <v>607.97265550304587</v>
      </c>
      <c r="J49" s="48">
        <v>645.12157721796279</v>
      </c>
      <c r="K49" s="433">
        <v>668.97856464523136</v>
      </c>
      <c r="L49" s="433">
        <v>387.06016217630133</v>
      </c>
      <c r="M49" s="433">
        <v>404.37962480458572</v>
      </c>
      <c r="N49" s="436">
        <v>542.70251686942538</v>
      </c>
      <c r="O49" s="427">
        <v>-0.33487201908777325</v>
      </c>
    </row>
    <row r="50" spans="1:15" x14ac:dyDescent="0.25">
      <c r="A50" s="488" t="s">
        <v>2</v>
      </c>
      <c r="B50" s="108">
        <v>106.71746031746031</v>
      </c>
      <c r="C50" s="109">
        <v>120.77071290944123</v>
      </c>
      <c r="D50" s="441">
        <v>123.19427890345649</v>
      </c>
      <c r="E50" s="441">
        <v>106.73333333333333</v>
      </c>
      <c r="F50" s="441">
        <v>110.17241379310344</v>
      </c>
      <c r="G50" s="458">
        <v>113.51763985135896</v>
      </c>
      <c r="H50" s="428">
        <v>3.2374772275927784E-2</v>
      </c>
      <c r="I50" s="49">
        <v>609.93009281294621</v>
      </c>
      <c r="J50" s="50">
        <v>550.97957881301852</v>
      </c>
      <c r="K50" s="434">
        <v>541.16486068111453</v>
      </c>
      <c r="L50" s="434">
        <v>563.67520299812622</v>
      </c>
      <c r="M50" s="434">
        <v>546.96776212832549</v>
      </c>
      <c r="N50" s="437">
        <v>562.5434994867062</v>
      </c>
      <c r="O50" s="428">
        <v>-0.10322876576599747</v>
      </c>
    </row>
    <row r="51" spans="1:15" x14ac:dyDescent="0.25">
      <c r="A51" s="488" t="s">
        <v>3</v>
      </c>
      <c r="B51" s="108">
        <v>130.54222222222222</v>
      </c>
      <c r="C51" s="109">
        <v>122.4421052631579</v>
      </c>
      <c r="D51" s="441">
        <v>121.34468085106383</v>
      </c>
      <c r="E51" s="441">
        <v>102.67857142857143</v>
      </c>
      <c r="F51" s="441">
        <v>99.561403508771932</v>
      </c>
      <c r="G51" s="458">
        <v>115.31379665475747</v>
      </c>
      <c r="H51" s="428">
        <v>-0.23732412537540226</v>
      </c>
      <c r="I51" s="49">
        <v>599.44556039765769</v>
      </c>
      <c r="J51" s="50">
        <v>637.81946354883087</v>
      </c>
      <c r="K51" s="434">
        <v>656.38185580025254</v>
      </c>
      <c r="L51" s="434">
        <v>574.41721739130435</v>
      </c>
      <c r="M51" s="434">
        <v>595.20898678414096</v>
      </c>
      <c r="N51" s="437">
        <v>612.65461678443728</v>
      </c>
      <c r="O51" s="428">
        <v>-7.0674868468560926E-3</v>
      </c>
    </row>
    <row r="52" spans="1:15" ht="15.75" thickBot="1" x14ac:dyDescent="0.3">
      <c r="A52" s="489" t="s">
        <v>4</v>
      </c>
      <c r="B52" s="110">
        <v>84.006451612903234</v>
      </c>
      <c r="C52" s="111">
        <v>87.233570159857905</v>
      </c>
      <c r="D52" s="442">
        <v>107.2589641434263</v>
      </c>
      <c r="E52" s="442">
        <v>102.90361445783132</v>
      </c>
      <c r="F52" s="442">
        <v>103.2235294117647</v>
      </c>
      <c r="G52" s="459">
        <v>96.925225957156698</v>
      </c>
      <c r="H52" s="429">
        <v>0.22875716602592175</v>
      </c>
      <c r="I52" s="51">
        <v>862.90837877275169</v>
      </c>
      <c r="J52" s="52">
        <v>814.57699160091624</v>
      </c>
      <c r="K52" s="435">
        <v>768.09003788722976</v>
      </c>
      <c r="L52" s="435">
        <v>671.74616555438479</v>
      </c>
      <c r="M52" s="435">
        <v>649.44039206747209</v>
      </c>
      <c r="N52" s="438">
        <v>753.352393176551</v>
      </c>
      <c r="O52" s="429">
        <v>-0.24738198394698488</v>
      </c>
    </row>
    <row r="53" spans="1:15" x14ac:dyDescent="0.25">
      <c r="A53" s="487" t="s">
        <v>5</v>
      </c>
      <c r="B53" s="108">
        <v>106.72359550561798</v>
      </c>
      <c r="C53" s="109">
        <v>102.03454487654975</v>
      </c>
      <c r="D53" s="441">
        <v>94.723488602576808</v>
      </c>
      <c r="E53" s="441">
        <v>136.66197183098592</v>
      </c>
      <c r="F53" s="441">
        <v>134.34246575342465</v>
      </c>
      <c r="G53" s="457">
        <v>114.89721331383103</v>
      </c>
      <c r="H53" s="427">
        <v>0.25878879096003471</v>
      </c>
      <c r="I53" s="47">
        <v>691.10039585614425</v>
      </c>
      <c r="J53" s="48">
        <v>738.94765811610762</v>
      </c>
      <c r="K53" s="433">
        <v>808.05861304093071</v>
      </c>
      <c r="L53" s="433">
        <v>550.4039987632691</v>
      </c>
      <c r="M53" s="433">
        <v>534.47782196390335</v>
      </c>
      <c r="N53" s="436">
        <v>664.59769754807098</v>
      </c>
      <c r="O53" s="427">
        <v>-0.22662781678516447</v>
      </c>
    </row>
    <row r="54" spans="1:15" x14ac:dyDescent="0.25">
      <c r="A54" s="488" t="s">
        <v>6</v>
      </c>
      <c r="B54" s="108">
        <v>113.22711864406779</v>
      </c>
      <c r="C54" s="109">
        <v>110.16666666666667</v>
      </c>
      <c r="D54" s="441">
        <v>109.07333333333332</v>
      </c>
      <c r="E54" s="441">
        <v>100.82352941176471</v>
      </c>
      <c r="F54" s="441">
        <v>91.540540540540547</v>
      </c>
      <c r="G54" s="458">
        <v>104.96623771927462</v>
      </c>
      <c r="H54" s="428">
        <v>-0.19153166099456728</v>
      </c>
      <c r="I54" s="49">
        <v>717.32560924495544</v>
      </c>
      <c r="J54" s="50">
        <v>778.10136157337365</v>
      </c>
      <c r="K54" s="434">
        <v>823.6932339099078</v>
      </c>
      <c r="L54" s="434">
        <v>733.99591598599761</v>
      </c>
      <c r="M54" s="434">
        <v>782.58517862415113</v>
      </c>
      <c r="N54" s="437">
        <v>767.14025986767706</v>
      </c>
      <c r="O54" s="428">
        <v>9.097621573539913E-2</v>
      </c>
    </row>
    <row r="55" spans="1:15" x14ac:dyDescent="0.25">
      <c r="A55" s="488" t="s">
        <v>7</v>
      </c>
      <c r="B55" s="108">
        <v>91.181818181818187</v>
      </c>
      <c r="C55" s="109">
        <v>83.185840707964601</v>
      </c>
      <c r="D55" s="441">
        <v>79.042016806722685</v>
      </c>
      <c r="E55" s="441">
        <v>82.333333333333329</v>
      </c>
      <c r="F55" s="441">
        <v>87.727272727272734</v>
      </c>
      <c r="G55" s="458">
        <v>84.694056351422304</v>
      </c>
      <c r="H55" s="428">
        <v>-3.7886340977068778E-2</v>
      </c>
      <c r="I55" s="49">
        <v>944.75872382851446</v>
      </c>
      <c r="J55" s="50">
        <v>987.35</v>
      </c>
      <c r="K55" s="434">
        <v>1029.8224537529236</v>
      </c>
      <c r="L55" s="434">
        <v>825.28238866396759</v>
      </c>
      <c r="M55" s="434">
        <v>805.6549222797928</v>
      </c>
      <c r="N55" s="437">
        <v>918.57369770503976</v>
      </c>
      <c r="O55" s="428">
        <v>-0.14723738245572501</v>
      </c>
    </row>
    <row r="56" spans="1:15" x14ac:dyDescent="0.25">
      <c r="A56" s="488" t="s">
        <v>8</v>
      </c>
      <c r="B56" s="108">
        <v>112.78911564625849</v>
      </c>
      <c r="C56" s="109">
        <v>95.760549558390579</v>
      </c>
      <c r="D56" s="441">
        <v>95.890838206627677</v>
      </c>
      <c r="E56" s="441">
        <v>93.654545454545456</v>
      </c>
      <c r="F56" s="441">
        <v>95.309090909090912</v>
      </c>
      <c r="G56" s="458">
        <v>98.680827954982618</v>
      </c>
      <c r="H56" s="428">
        <v>-0.15497971268779462</v>
      </c>
      <c r="I56" s="49">
        <v>606.81302774427024</v>
      </c>
      <c r="J56" s="50">
        <v>678.02725968436152</v>
      </c>
      <c r="K56" s="434">
        <v>734.30740770857051</v>
      </c>
      <c r="L56" s="434">
        <v>662.68646864686468</v>
      </c>
      <c r="M56" s="434">
        <v>683.53338420450211</v>
      </c>
      <c r="N56" s="437">
        <v>673.07350959771384</v>
      </c>
      <c r="O56" s="428">
        <v>0.12643162383218345</v>
      </c>
    </row>
    <row r="57" spans="1:15" ht="15.75" thickBot="1" x14ac:dyDescent="0.3">
      <c r="A57" s="489" t="s">
        <v>9</v>
      </c>
      <c r="B57" s="110">
        <v>80.108108108108098</v>
      </c>
      <c r="C57" s="111">
        <v>98.278688524590166</v>
      </c>
      <c r="D57" s="442">
        <v>109.87677725118483</v>
      </c>
      <c r="E57" s="442">
        <v>123.2</v>
      </c>
      <c r="F57" s="442">
        <v>97.0625</v>
      </c>
      <c r="G57" s="459">
        <v>101.70521477677661</v>
      </c>
      <c r="H57" s="429">
        <v>0.2116438933873146</v>
      </c>
      <c r="I57" s="51">
        <v>922.42240215924437</v>
      </c>
      <c r="J57" s="52">
        <v>823.17764804003332</v>
      </c>
      <c r="K57" s="435">
        <v>691.16632160110419</v>
      </c>
      <c r="L57" s="435">
        <v>511.74945887445887</v>
      </c>
      <c r="M57" s="435">
        <v>667.93947198969738</v>
      </c>
      <c r="N57" s="438">
        <v>723.29106053290764</v>
      </c>
      <c r="O57" s="429">
        <v>-0.27588546155627058</v>
      </c>
    </row>
    <row r="58" spans="1:15" x14ac:dyDescent="0.25">
      <c r="A58" s="487" t="s">
        <v>10</v>
      </c>
      <c r="B58" s="108">
        <v>80.166666666666671</v>
      </c>
      <c r="C58" s="109">
        <v>90.727272727272734</v>
      </c>
      <c r="D58" s="441">
        <v>73.00363636363636</v>
      </c>
      <c r="E58" s="441">
        <v>34.321428571428569</v>
      </c>
      <c r="F58" s="441">
        <v>32.178571428571431</v>
      </c>
      <c r="G58" s="457">
        <v>62.07951515151516</v>
      </c>
      <c r="H58" s="427">
        <v>-0.59860409860409858</v>
      </c>
      <c r="I58" s="47">
        <v>993.93451143451148</v>
      </c>
      <c r="J58" s="48">
        <v>863.97995991983964</v>
      </c>
      <c r="K58" s="433">
        <v>1020.5419406256227</v>
      </c>
      <c r="L58" s="433">
        <v>1560.3600416233091</v>
      </c>
      <c r="M58" s="433">
        <v>1691.9422863485017</v>
      </c>
      <c r="N58" s="436">
        <v>1226.1517479903569</v>
      </c>
      <c r="O58" s="427">
        <v>0.70226736961430147</v>
      </c>
    </row>
    <row r="59" spans="1:15" x14ac:dyDescent="0.25">
      <c r="A59" s="488" t="s">
        <v>11</v>
      </c>
      <c r="B59" s="108">
        <v>58.701298701298697</v>
      </c>
      <c r="C59" s="109">
        <v>80</v>
      </c>
      <c r="D59" s="441">
        <v>82.600000000000009</v>
      </c>
      <c r="E59" s="441">
        <v>44.833333333333336</v>
      </c>
      <c r="F59" s="441">
        <v>53.9</v>
      </c>
      <c r="G59" s="458">
        <v>64.006926406926397</v>
      </c>
      <c r="H59" s="428">
        <v>-8.1792035398230045E-2</v>
      </c>
      <c r="I59" s="49">
        <v>1398.6283185840707</v>
      </c>
      <c r="J59" s="50">
        <v>957.45208333333335</v>
      </c>
      <c r="K59" s="434">
        <v>1204.3422114608554</v>
      </c>
      <c r="L59" s="434">
        <v>1229.3011152416357</v>
      </c>
      <c r="M59" s="434">
        <v>1155.1447124304268</v>
      </c>
      <c r="N59" s="437">
        <v>1188.9736882100644</v>
      </c>
      <c r="O59" s="428">
        <v>-0.17408742760202323</v>
      </c>
    </row>
    <row r="60" spans="1:15" x14ac:dyDescent="0.25">
      <c r="A60" s="488" t="s">
        <v>12</v>
      </c>
      <c r="B60" s="108">
        <v>83.4</v>
      </c>
      <c r="C60" s="109">
        <v>77.25</v>
      </c>
      <c r="D60" s="441">
        <v>75.75</v>
      </c>
      <c r="E60" s="441">
        <v>60.727272727272727</v>
      </c>
      <c r="F60" s="441">
        <v>65.2</v>
      </c>
      <c r="G60" s="458">
        <v>72.465454545454548</v>
      </c>
      <c r="H60" s="428">
        <v>-0.21822541966426862</v>
      </c>
      <c r="I60" s="49">
        <v>961.81354916067141</v>
      </c>
      <c r="J60" s="50">
        <v>1039.3139158576053</v>
      </c>
      <c r="K60" s="434">
        <v>1067.9323432343235</v>
      </c>
      <c r="L60" s="434">
        <v>806.53143712574854</v>
      </c>
      <c r="M60" s="434">
        <v>875.05061349693256</v>
      </c>
      <c r="N60" s="437">
        <v>950.12837177505628</v>
      </c>
      <c r="O60" s="428">
        <v>-9.0207645483319207E-2</v>
      </c>
    </row>
    <row r="61" spans="1:15" ht="15.75" thickBot="1" x14ac:dyDescent="0.3">
      <c r="A61" s="489" t="s">
        <v>13</v>
      </c>
      <c r="B61" s="110">
        <v>86.222222222222229</v>
      </c>
      <c r="C61" s="111">
        <v>98.75</v>
      </c>
      <c r="D61" s="442">
        <v>91.199999999999989</v>
      </c>
      <c r="E61" s="442">
        <v>53.75</v>
      </c>
      <c r="F61" s="442">
        <v>50.444444444444443</v>
      </c>
      <c r="G61" s="459">
        <v>76.073333333333338</v>
      </c>
      <c r="H61" s="429">
        <v>-0.4149484536082475</v>
      </c>
      <c r="I61" s="51">
        <v>651.16237113402065</v>
      </c>
      <c r="J61" s="52">
        <v>1200.5746835443038</v>
      </c>
      <c r="K61" s="435">
        <v>889.24951267056531</v>
      </c>
      <c r="L61" s="435">
        <v>1228.8767441860466</v>
      </c>
      <c r="M61" s="435">
        <v>1416.0110132158591</v>
      </c>
      <c r="N61" s="438">
        <v>1077.1748649501592</v>
      </c>
      <c r="O61" s="429">
        <v>1.1745897428775398</v>
      </c>
    </row>
    <row r="62" spans="1:15" x14ac:dyDescent="0.25">
      <c r="A62" s="487" t="s">
        <v>14</v>
      </c>
      <c r="B62" s="108">
        <v>71.2</v>
      </c>
      <c r="C62" s="109">
        <v>76</v>
      </c>
      <c r="D62" s="441">
        <v>74.2</v>
      </c>
      <c r="E62" s="441">
        <v>35</v>
      </c>
      <c r="F62" s="441">
        <v>40.5</v>
      </c>
      <c r="G62" s="457">
        <v>59.379999999999995</v>
      </c>
      <c r="H62" s="427">
        <v>-0.4311797752808989</v>
      </c>
      <c r="I62" s="47">
        <v>1526.0393258426966</v>
      </c>
      <c r="J62" s="48">
        <v>1195.3815789473683</v>
      </c>
      <c r="K62" s="433">
        <v>1026.1051212938005</v>
      </c>
      <c r="L62" s="433">
        <v>1238.8714285714286</v>
      </c>
      <c r="M62" s="433">
        <v>1147.4814814814815</v>
      </c>
      <c r="N62" s="436">
        <v>1226.7757872273553</v>
      </c>
      <c r="O62" s="427">
        <v>-0.24806558910411503</v>
      </c>
    </row>
    <row r="63" spans="1:15" ht="15.75" thickBot="1" x14ac:dyDescent="0.3">
      <c r="A63" s="489" t="s">
        <v>15</v>
      </c>
      <c r="B63" s="110">
        <v>47.160000000000004</v>
      </c>
      <c r="C63" s="111">
        <v>53.333333333333336</v>
      </c>
      <c r="D63" s="442">
        <v>63.7</v>
      </c>
      <c r="E63" s="442">
        <v>26.8</v>
      </c>
      <c r="F63" s="442">
        <v>31.333333333333332</v>
      </c>
      <c r="G63" s="459">
        <v>44.465333333333334</v>
      </c>
      <c r="H63" s="429">
        <v>-0.33559513712185474</v>
      </c>
      <c r="I63" s="51">
        <v>1932.523324851569</v>
      </c>
      <c r="J63" s="52">
        <v>1865.4833333333333</v>
      </c>
      <c r="K63" s="435">
        <v>1799.2582417582416</v>
      </c>
      <c r="L63" s="435">
        <v>2879.1007462686566</v>
      </c>
      <c r="M63" s="435">
        <v>2803.4964539007092</v>
      </c>
      <c r="N63" s="438">
        <v>2255.9724200225019</v>
      </c>
      <c r="O63" s="429">
        <v>0.45069216906659426</v>
      </c>
    </row>
    <row r="64" spans="1:15" x14ac:dyDescent="0.25">
      <c r="A64" s="488" t="s">
        <v>16</v>
      </c>
      <c r="B64" s="108">
        <v>133.95616677581313</v>
      </c>
      <c r="C64" s="109">
        <v>136.36460242820328</v>
      </c>
      <c r="D64" s="441">
        <v>144.97283420463032</v>
      </c>
      <c r="E64" s="441">
        <v>136.05070302513846</v>
      </c>
      <c r="F64" s="441">
        <v>136.5931984502798</v>
      </c>
      <c r="G64" s="458">
        <v>137.587500976813</v>
      </c>
      <c r="H64" s="428">
        <v>1.9685780340967528E-2</v>
      </c>
      <c r="I64" s="49">
        <v>595.21890540129186</v>
      </c>
      <c r="J64" s="50">
        <v>559.44625195633398</v>
      </c>
      <c r="K64" s="60">
        <v>566.8869389786787</v>
      </c>
      <c r="L64" s="60">
        <v>501.67718305977559</v>
      </c>
      <c r="M64" s="60">
        <v>491.13526060017773</v>
      </c>
      <c r="N64" s="437">
        <v>542.87290799925154</v>
      </c>
      <c r="O64" s="428">
        <v>-0.17486616076305869</v>
      </c>
    </row>
    <row r="65" spans="1:15" ht="15.75" thickBot="1" x14ac:dyDescent="0.3">
      <c r="A65" s="490" t="s">
        <v>17</v>
      </c>
      <c r="B65" s="112">
        <v>88.621641249092235</v>
      </c>
      <c r="C65" s="113">
        <v>87.815930924062215</v>
      </c>
      <c r="D65" s="443">
        <v>87.027607448642243</v>
      </c>
      <c r="E65" s="443">
        <v>135.38379530916845</v>
      </c>
      <c r="F65" s="443">
        <v>136.22912205567451</v>
      </c>
      <c r="G65" s="460">
        <v>107.01561939732792</v>
      </c>
      <c r="H65" s="430">
        <v>0.53719926798433026</v>
      </c>
      <c r="I65" s="54">
        <v>819.66556313098204</v>
      </c>
      <c r="J65" s="55">
        <v>829.11431083038951</v>
      </c>
      <c r="K65" s="61">
        <v>864.71949659395682</v>
      </c>
      <c r="L65" s="61">
        <v>473.81978108512482</v>
      </c>
      <c r="M65" s="61">
        <v>494.02324777189204</v>
      </c>
      <c r="N65" s="439">
        <v>696.26847988246902</v>
      </c>
      <c r="O65" s="430">
        <v>-0.39728680818941831</v>
      </c>
    </row>
    <row r="66" spans="1:15" ht="16.5" thickTop="1" thickBot="1" x14ac:dyDescent="0.3">
      <c r="A66" s="491" t="s">
        <v>51</v>
      </c>
      <c r="B66" s="172">
        <v>120.57353710267883</v>
      </c>
      <c r="C66" s="24">
        <v>121.6453391700248</v>
      </c>
      <c r="D66" s="24">
        <v>126.67363808084625</v>
      </c>
      <c r="E66" s="24">
        <v>131.46622032866708</v>
      </c>
      <c r="F66" s="24">
        <v>131.73292496171516</v>
      </c>
      <c r="G66" s="492">
        <v>126.41833192878642</v>
      </c>
      <c r="H66" s="432">
        <v>9.2552546165525038E-2</v>
      </c>
      <c r="I66" s="20">
        <v>642.11938841899803</v>
      </c>
      <c r="J66" s="26">
        <v>618.97420449031165</v>
      </c>
      <c r="K66" s="26">
        <v>631.91988956208002</v>
      </c>
      <c r="L66" s="26">
        <v>512.03600711114404</v>
      </c>
      <c r="M66" s="26">
        <v>508.54924112083478</v>
      </c>
      <c r="N66" s="282">
        <v>582.71974614067369</v>
      </c>
      <c r="O66" s="142">
        <v>-0.20801450588033885</v>
      </c>
    </row>
    <row r="68" spans="1:15" ht="15.75" thickBot="1" x14ac:dyDescent="0.3"/>
    <row r="69" spans="1:15" ht="15.75" customHeight="1" thickBot="1" x14ac:dyDescent="0.3">
      <c r="A69" s="486"/>
      <c r="B69" s="513"/>
      <c r="C69" s="514" t="s">
        <v>85</v>
      </c>
      <c r="D69" s="514"/>
      <c r="E69" s="514"/>
      <c r="F69" s="514"/>
      <c r="G69" s="514"/>
      <c r="H69" s="515"/>
      <c r="I69" s="510"/>
      <c r="J69" s="514" t="s">
        <v>86</v>
      </c>
      <c r="K69" s="511"/>
      <c r="L69" s="511"/>
      <c r="M69" s="511"/>
      <c r="N69" s="511"/>
      <c r="O69" s="512"/>
    </row>
    <row r="70" spans="1:15" ht="30.75" thickBot="1" x14ac:dyDescent="0.3">
      <c r="A70" s="493" t="s">
        <v>0</v>
      </c>
      <c r="B70" s="450" t="s">
        <v>37</v>
      </c>
      <c r="C70" s="451" t="s">
        <v>36</v>
      </c>
      <c r="D70" s="451" t="s">
        <v>34</v>
      </c>
      <c r="E70" s="451" t="s">
        <v>91</v>
      </c>
      <c r="F70" s="451" t="s">
        <v>92</v>
      </c>
      <c r="G70" s="8" t="s">
        <v>93</v>
      </c>
      <c r="H70" s="9" t="s">
        <v>94</v>
      </c>
      <c r="I70" s="450" t="s">
        <v>37</v>
      </c>
      <c r="J70" s="451" t="s">
        <v>36</v>
      </c>
      <c r="K70" s="451" t="s">
        <v>34</v>
      </c>
      <c r="L70" s="451" t="s">
        <v>91</v>
      </c>
      <c r="M70" s="451" t="s">
        <v>92</v>
      </c>
      <c r="N70" s="8" t="s">
        <v>93</v>
      </c>
      <c r="O70" s="10" t="s">
        <v>94</v>
      </c>
    </row>
    <row r="71" spans="1:15" x14ac:dyDescent="0.25">
      <c r="A71" s="487" t="s">
        <v>1</v>
      </c>
      <c r="B71" s="106">
        <v>29.895467537770521</v>
      </c>
      <c r="C71" s="107">
        <v>26.451309165972543</v>
      </c>
      <c r="D71" s="440">
        <v>25.022065313327445</v>
      </c>
      <c r="E71" s="440">
        <v>22.960960960960961</v>
      </c>
      <c r="F71" s="440">
        <v>21.322222222222223</v>
      </c>
      <c r="G71" s="457">
        <v>25.130405040050739</v>
      </c>
      <c r="H71" s="427">
        <v>-0.28677408388802389</v>
      </c>
      <c r="I71" s="47">
        <v>1361.4198104187724</v>
      </c>
      <c r="J71" s="48">
        <v>1460.7779299014239</v>
      </c>
      <c r="K71" s="433">
        <v>1499.6254239587572</v>
      </c>
      <c r="L71" s="433">
        <v>1921.3828145435523</v>
      </c>
      <c r="M71" s="433">
        <v>2004.5234497133924</v>
      </c>
      <c r="N71" s="436">
        <v>1649.5458857071797</v>
      </c>
      <c r="O71" s="427">
        <v>0.47237717151831482</v>
      </c>
    </row>
    <row r="72" spans="1:15" x14ac:dyDescent="0.25">
      <c r="A72" s="488" t="s">
        <v>2</v>
      </c>
      <c r="B72" s="108">
        <v>23.656579873328639</v>
      </c>
      <c r="C72" s="109">
        <v>24.24383074185813</v>
      </c>
      <c r="D72" s="441">
        <v>24.697729988052565</v>
      </c>
      <c r="E72" s="441">
        <v>24.821705426356591</v>
      </c>
      <c r="F72" s="441">
        <v>24.204545454545453</v>
      </c>
      <c r="G72" s="458">
        <v>24.324878296828274</v>
      </c>
      <c r="H72" s="428">
        <v>2.3163347540132492E-2</v>
      </c>
      <c r="I72" s="49">
        <v>1715.1740242741553</v>
      </c>
      <c r="J72" s="50">
        <v>1732.9948947032547</v>
      </c>
      <c r="K72" s="434">
        <v>1798.8699690402475</v>
      </c>
      <c r="L72" s="434">
        <v>1926.3269831355403</v>
      </c>
      <c r="M72" s="434">
        <v>2014.6025039123631</v>
      </c>
      <c r="N72" s="437">
        <v>1837.593675013112</v>
      </c>
      <c r="O72" s="428">
        <v>0.17457615110800376</v>
      </c>
    </row>
    <row r="73" spans="1:15" x14ac:dyDescent="0.25">
      <c r="A73" s="488" t="s">
        <v>3</v>
      </c>
      <c r="B73" s="108">
        <v>21.017531305903397</v>
      </c>
      <c r="C73" s="109">
        <v>19.980074890927202</v>
      </c>
      <c r="D73" s="441">
        <v>19.885634588563462</v>
      </c>
      <c r="E73" s="441">
        <v>21.69811320754717</v>
      </c>
      <c r="F73" s="441">
        <v>21.334586466165412</v>
      </c>
      <c r="G73" s="458">
        <v>20.78318809182133</v>
      </c>
      <c r="H73" s="428">
        <v>1.5085271226547941E-2</v>
      </c>
      <c r="I73" s="49">
        <v>1842.0904262562985</v>
      </c>
      <c r="J73" s="50">
        <v>1888.9315680880329</v>
      </c>
      <c r="K73" s="434">
        <v>1918.0809019497826</v>
      </c>
      <c r="L73" s="434">
        <v>2069.387652173913</v>
      </c>
      <c r="M73" s="434">
        <v>2141.9265198237886</v>
      </c>
      <c r="N73" s="437">
        <v>1972.083413658363</v>
      </c>
      <c r="O73" s="428">
        <v>0.16276947607661713</v>
      </c>
    </row>
    <row r="74" spans="1:15" ht="15.75" thickBot="1" x14ac:dyDescent="0.3">
      <c r="A74" s="489" t="s">
        <v>4</v>
      </c>
      <c r="B74" s="110">
        <v>23.855267175572525</v>
      </c>
      <c r="C74" s="111">
        <v>22.971234798877454</v>
      </c>
      <c r="D74" s="442">
        <v>23.500349162011176</v>
      </c>
      <c r="E74" s="442">
        <v>22.655172413793103</v>
      </c>
      <c r="F74" s="442">
        <v>21.296116504854368</v>
      </c>
      <c r="G74" s="459">
        <v>22.855628011021729</v>
      </c>
      <c r="H74" s="429">
        <v>-0.1072782229552513</v>
      </c>
      <c r="I74" s="51">
        <v>1674.1169393031769</v>
      </c>
      <c r="J74" s="52">
        <v>1727.2835327055229</v>
      </c>
      <c r="K74" s="435">
        <v>1719.2187306539879</v>
      </c>
      <c r="L74" s="435">
        <v>1842.2148460367639</v>
      </c>
      <c r="M74" s="435">
        <v>1865.9720765899249</v>
      </c>
      <c r="N74" s="438">
        <v>1765.7612250578754</v>
      </c>
      <c r="O74" s="429">
        <v>0.11460079805811205</v>
      </c>
    </row>
    <row r="75" spans="1:15" x14ac:dyDescent="0.25">
      <c r="A75" s="487" t="s">
        <v>5</v>
      </c>
      <c r="B75" s="108">
        <v>41.824746807573753</v>
      </c>
      <c r="C75" s="109">
        <v>37.691314048616277</v>
      </c>
      <c r="D75" s="441">
        <v>37.381101376720906</v>
      </c>
      <c r="E75" s="441">
        <v>28.12463768115942</v>
      </c>
      <c r="F75" s="441">
        <v>29.100890207715132</v>
      </c>
      <c r="G75" s="457">
        <v>34.824538024357096</v>
      </c>
      <c r="H75" s="427">
        <v>-0.30421837718225103</v>
      </c>
      <c r="I75" s="47">
        <v>1473.008085572307</v>
      </c>
      <c r="J75" s="48">
        <v>1639.2443659777755</v>
      </c>
      <c r="K75" s="433">
        <v>1786.570791830585</v>
      </c>
      <c r="L75" s="433">
        <v>2065.5433371122335</v>
      </c>
      <c r="M75" s="433">
        <v>2106.0690323238505</v>
      </c>
      <c r="N75" s="436">
        <v>1814.0871225633505</v>
      </c>
      <c r="O75" s="427">
        <v>0.42977425103921318</v>
      </c>
    </row>
    <row r="76" spans="1:15" x14ac:dyDescent="0.25">
      <c r="A76" s="488" t="s">
        <v>6</v>
      </c>
      <c r="B76" s="108">
        <v>23.807555238774054</v>
      </c>
      <c r="C76" s="109">
        <v>20.598317232782801</v>
      </c>
      <c r="D76" s="441">
        <v>20.827445738654443</v>
      </c>
      <c r="E76" s="441">
        <v>21.030674846625768</v>
      </c>
      <c r="F76" s="441">
        <v>20.403614457831324</v>
      </c>
      <c r="G76" s="458">
        <v>21.333521502933678</v>
      </c>
      <c r="H76" s="428">
        <v>-0.14297733416150679</v>
      </c>
      <c r="I76" s="49">
        <v>1596.2583078857554</v>
      </c>
      <c r="J76" s="50">
        <v>1795.9207261724659</v>
      </c>
      <c r="K76" s="434">
        <v>1986.9051402725995</v>
      </c>
      <c r="L76" s="434">
        <v>1988.7106184364061</v>
      </c>
      <c r="M76" s="434">
        <v>1985.7782698553292</v>
      </c>
      <c r="N76" s="437">
        <v>1870.7146125245113</v>
      </c>
      <c r="O76" s="428">
        <v>0.24402063252876233</v>
      </c>
    </row>
    <row r="77" spans="1:15" x14ac:dyDescent="0.25">
      <c r="A77" s="488" t="s">
        <v>7</v>
      </c>
      <c r="B77" s="108">
        <v>24.950248756218905</v>
      </c>
      <c r="C77" s="109">
        <v>24.30196483971045</v>
      </c>
      <c r="D77" s="441">
        <v>24.204837879567677</v>
      </c>
      <c r="E77" s="441">
        <v>27.444444444444443</v>
      </c>
      <c r="F77" s="441">
        <v>25.394736842105264</v>
      </c>
      <c r="G77" s="458">
        <v>25.259246552409344</v>
      </c>
      <c r="H77" s="428">
        <v>1.781497612425886E-2</v>
      </c>
      <c r="I77" s="49">
        <v>1825.2961116650049</v>
      </c>
      <c r="J77" s="50">
        <v>1928.263829787234</v>
      </c>
      <c r="K77" s="434">
        <v>1906.598979374867</v>
      </c>
      <c r="L77" s="434">
        <v>1654.4949392712551</v>
      </c>
      <c r="M77" s="434">
        <v>1849.9668393782383</v>
      </c>
      <c r="N77" s="437">
        <v>1832.92413989532</v>
      </c>
      <c r="O77" s="428">
        <v>1.3516013952787741E-2</v>
      </c>
    </row>
    <row r="78" spans="1:15" x14ac:dyDescent="0.25">
      <c r="A78" s="488" t="s">
        <v>8</v>
      </c>
      <c r="B78" s="108">
        <v>22.670920692798539</v>
      </c>
      <c r="C78" s="109">
        <v>20.677233429394814</v>
      </c>
      <c r="D78" s="441">
        <v>20.459158209948431</v>
      </c>
      <c r="E78" s="441">
        <v>19.36466165413534</v>
      </c>
      <c r="F78" s="441">
        <v>18.788530465949822</v>
      </c>
      <c r="G78" s="458">
        <v>20.392100890445388</v>
      </c>
      <c r="H78" s="428">
        <v>-0.17124978202062899</v>
      </c>
      <c r="I78" s="49">
        <v>1898.6537997587454</v>
      </c>
      <c r="J78" s="50">
        <v>2078.1844640295144</v>
      </c>
      <c r="K78" s="434">
        <v>2083.6753943730687</v>
      </c>
      <c r="L78" s="434">
        <v>2225.2475247524753</v>
      </c>
      <c r="M78" s="434">
        <v>2371.3353681800841</v>
      </c>
      <c r="N78" s="437">
        <v>2131.4193102187774</v>
      </c>
      <c r="O78" s="428">
        <v>0.24895616487924258</v>
      </c>
    </row>
    <row r="79" spans="1:15" ht="15.75" thickBot="1" x14ac:dyDescent="0.3">
      <c r="A79" s="489" t="s">
        <v>9</v>
      </c>
      <c r="B79" s="110">
        <v>17.058992805755395</v>
      </c>
      <c r="C79" s="111">
        <v>19.524507409216746</v>
      </c>
      <c r="D79" s="442">
        <v>21.10706482155863</v>
      </c>
      <c r="E79" s="442">
        <v>34.222222222222221</v>
      </c>
      <c r="F79" s="442">
        <v>35.295454545454547</v>
      </c>
      <c r="G79" s="459">
        <v>25.441648360841505</v>
      </c>
      <c r="H79" s="429">
        <v>1.0690233560299351</v>
      </c>
      <c r="I79" s="51">
        <v>2356.3081983805669</v>
      </c>
      <c r="J79" s="52">
        <v>2003.7247706422017</v>
      </c>
      <c r="K79" s="435">
        <v>1985.971359558316</v>
      </c>
      <c r="L79" s="435">
        <v>1187.6022727272727</v>
      </c>
      <c r="M79" s="435">
        <v>1512.7327752736639</v>
      </c>
      <c r="N79" s="438">
        <v>1809.2678753164043</v>
      </c>
      <c r="O79" s="429">
        <v>-0.35800725205924749</v>
      </c>
    </row>
    <row r="80" spans="1:15" x14ac:dyDescent="0.25">
      <c r="A80" s="487" t="s">
        <v>10</v>
      </c>
      <c r="B80" s="108">
        <v>22.114942528735632</v>
      </c>
      <c r="C80" s="109">
        <v>19.192307692307693</v>
      </c>
      <c r="D80" s="441">
        <v>17.085957446808511</v>
      </c>
      <c r="E80" s="441">
        <v>21.84090909090909</v>
      </c>
      <c r="F80" s="441">
        <v>20.477272727272727</v>
      </c>
      <c r="G80" s="457">
        <v>20.142277897206732</v>
      </c>
      <c r="H80" s="427">
        <v>-7.405263655263658E-2</v>
      </c>
      <c r="I80" s="47">
        <v>1826.3918918918919</v>
      </c>
      <c r="J80" s="48">
        <v>2190.504008016032</v>
      </c>
      <c r="K80" s="433">
        <v>2164.4062562263398</v>
      </c>
      <c r="L80" s="433">
        <v>1856.9344432882415</v>
      </c>
      <c r="M80" s="433">
        <v>1992.1720310765816</v>
      </c>
      <c r="N80" s="436">
        <v>2006.0817260998174</v>
      </c>
      <c r="O80" s="427">
        <v>9.0769204528697384E-2</v>
      </c>
    </row>
    <row r="81" spans="1:15" x14ac:dyDescent="0.25">
      <c r="A81" s="488" t="s">
        <v>11</v>
      </c>
      <c r="B81" s="108">
        <v>16.317689530685925</v>
      </c>
      <c r="C81" s="109">
        <v>17.359855334538878</v>
      </c>
      <c r="D81" s="441">
        <v>14.147873251498716</v>
      </c>
      <c r="E81" s="441">
        <v>19.214285714285715</v>
      </c>
      <c r="F81" s="441">
        <v>20.73076923076923</v>
      </c>
      <c r="G81" s="458">
        <v>17.554094612355691</v>
      </c>
      <c r="H81" s="428">
        <v>0.27044758339006086</v>
      </c>
      <c r="I81" s="49">
        <v>2580.9469026548672</v>
      </c>
      <c r="J81" s="50">
        <v>2400.7895833333332</v>
      </c>
      <c r="K81" s="434">
        <v>2336.5234059725585</v>
      </c>
      <c r="L81" s="434">
        <v>2215.2862453531598</v>
      </c>
      <c r="M81" s="434">
        <v>2327.682745825603</v>
      </c>
      <c r="N81" s="437">
        <v>2372.2457766279044</v>
      </c>
      <c r="O81" s="428">
        <v>-9.8128387131384387E-2</v>
      </c>
    </row>
    <row r="82" spans="1:15" x14ac:dyDescent="0.25">
      <c r="A82" s="488" t="s">
        <v>12</v>
      </c>
      <c r="B82" s="108">
        <v>15.885714285714286</v>
      </c>
      <c r="C82" s="109">
        <v>14.891566265060241</v>
      </c>
      <c r="D82" s="441">
        <v>12.12</v>
      </c>
      <c r="E82" s="441">
        <v>19.085714285714285</v>
      </c>
      <c r="F82" s="441">
        <v>18.62857142857143</v>
      </c>
      <c r="G82" s="458">
        <v>16.122313253012049</v>
      </c>
      <c r="H82" s="428">
        <v>0.17266187050359719</v>
      </c>
      <c r="I82" s="49">
        <v>1795.4661270983213</v>
      </c>
      <c r="J82" s="50">
        <v>2192.3268608414241</v>
      </c>
      <c r="K82" s="434">
        <v>2136.2689768976898</v>
      </c>
      <c r="L82" s="434">
        <v>2060.8083832335328</v>
      </c>
      <c r="M82" s="434">
        <v>2209.5138036809817</v>
      </c>
      <c r="N82" s="437">
        <v>2078.8768303503903</v>
      </c>
      <c r="O82" s="428">
        <v>0.23060734498612281</v>
      </c>
    </row>
    <row r="83" spans="1:15" ht="15.75" thickBot="1" x14ac:dyDescent="0.3">
      <c r="A83" s="489" t="s">
        <v>13</v>
      </c>
      <c r="B83" s="110">
        <v>17.321428571428573</v>
      </c>
      <c r="C83" s="111">
        <v>17.752808988764048</v>
      </c>
      <c r="D83" s="442">
        <v>19.13286713286713</v>
      </c>
      <c r="E83" s="442">
        <v>22.631578947368421</v>
      </c>
      <c r="F83" s="442">
        <v>26.705882352941178</v>
      </c>
      <c r="G83" s="459">
        <v>20.708913198673869</v>
      </c>
      <c r="H83" s="429">
        <v>0.54178289872650087</v>
      </c>
      <c r="I83" s="51">
        <v>3418.1752577319589</v>
      </c>
      <c r="J83" s="52">
        <v>2763.6582278481014</v>
      </c>
      <c r="K83" s="435">
        <v>2449.1837231968811</v>
      </c>
      <c r="L83" s="435">
        <v>2114.1348837209302</v>
      </c>
      <c r="M83" s="435">
        <v>1883.9008810572686</v>
      </c>
      <c r="N83" s="438">
        <v>2525.810594711028</v>
      </c>
      <c r="O83" s="429">
        <v>-0.44885772700043414</v>
      </c>
    </row>
    <row r="84" spans="1:15" x14ac:dyDescent="0.25">
      <c r="A84" s="487" t="s">
        <v>14</v>
      </c>
      <c r="B84" s="108">
        <v>6.0338983050847457</v>
      </c>
      <c r="C84" s="109">
        <v>5.2413793103448274</v>
      </c>
      <c r="D84" s="441">
        <v>4.8655737704918032</v>
      </c>
      <c r="E84" s="441">
        <v>4.666666666666667</v>
      </c>
      <c r="F84" s="441">
        <v>5.7857142857142856</v>
      </c>
      <c r="G84" s="457">
        <v>5.3186464676604661</v>
      </c>
      <c r="H84" s="427">
        <v>-4.1131621187800969E-2</v>
      </c>
      <c r="I84" s="47">
        <v>7076.6011235955057</v>
      </c>
      <c r="J84" s="48">
        <v>6830.1842105263158</v>
      </c>
      <c r="K84" s="433">
        <v>7742.9514824797843</v>
      </c>
      <c r="L84" s="433">
        <v>8661.7571428571428</v>
      </c>
      <c r="M84" s="433">
        <v>8034.2098765432102</v>
      </c>
      <c r="N84" s="436">
        <v>7669.1407672003916</v>
      </c>
      <c r="O84" s="427">
        <v>0.13532043649524775</v>
      </c>
    </row>
    <row r="85" spans="1:15" ht="15.75" thickBot="1" x14ac:dyDescent="0.3">
      <c r="A85" s="489" t="s">
        <v>15</v>
      </c>
      <c r="B85" s="110">
        <v>8.7333333333333343</v>
      </c>
      <c r="C85" s="111">
        <v>8.1494057724957543</v>
      </c>
      <c r="D85" s="442">
        <v>8.2996742671009773</v>
      </c>
      <c r="E85" s="442">
        <v>12.181818181818182</v>
      </c>
      <c r="F85" s="442">
        <v>14.1</v>
      </c>
      <c r="G85" s="459">
        <v>10.292846310949649</v>
      </c>
      <c r="H85" s="429">
        <v>0.61450381679389288</v>
      </c>
      <c r="I85" s="51">
        <v>5862.4554707379129</v>
      </c>
      <c r="J85" s="52">
        <v>6638.0916666666662</v>
      </c>
      <c r="K85" s="435">
        <v>6086.5855572998425</v>
      </c>
      <c r="L85" s="435">
        <v>4370.059701492537</v>
      </c>
      <c r="M85" s="435">
        <v>4291.5283687943265</v>
      </c>
      <c r="N85" s="438">
        <v>5449.7441529982571</v>
      </c>
      <c r="O85" s="429">
        <v>-0.26796401435964379</v>
      </c>
    </row>
    <row r="86" spans="1:15" x14ac:dyDescent="0.25">
      <c r="A86" s="488" t="s">
        <v>16</v>
      </c>
      <c r="B86" s="108">
        <v>35.306384055969808</v>
      </c>
      <c r="C86" s="109">
        <v>36.583827395284814</v>
      </c>
      <c r="D86" s="441">
        <v>35.333443303660296</v>
      </c>
      <c r="E86" s="441">
        <v>39.270815397860041</v>
      </c>
      <c r="F86" s="441">
        <v>38.377600387034349</v>
      </c>
      <c r="G86" s="458">
        <v>36.974414107961863</v>
      </c>
      <c r="H86" s="428">
        <v>8.6987563671087467E-2</v>
      </c>
      <c r="I86" s="49">
        <v>1333.3294212431388</v>
      </c>
      <c r="J86" s="50">
        <v>1424.8240890464779</v>
      </c>
      <c r="K86" s="60">
        <v>1420.9546578799434</v>
      </c>
      <c r="L86" s="60">
        <v>1458.8381953643939</v>
      </c>
      <c r="M86" s="60">
        <v>1473.4513876195219</v>
      </c>
      <c r="N86" s="437">
        <v>1422.2795502306951</v>
      </c>
      <c r="O86" s="428">
        <v>0.10509178312868811</v>
      </c>
    </row>
    <row r="87" spans="1:15" ht="15.75" thickBot="1" x14ac:dyDescent="0.3">
      <c r="A87" s="490" t="s">
        <v>17</v>
      </c>
      <c r="B87" s="112">
        <v>34.37908496732026</v>
      </c>
      <c r="C87" s="113">
        <v>33.763699721883285</v>
      </c>
      <c r="D87" s="443">
        <v>33.180922009502368</v>
      </c>
      <c r="E87" s="443">
        <v>29.936350777934937</v>
      </c>
      <c r="F87" s="443">
        <v>29.980678605089537</v>
      </c>
      <c r="G87" s="460">
        <v>32.248147216346077</v>
      </c>
      <c r="H87" s="430">
        <v>-0.12793843601165411</v>
      </c>
      <c r="I87" s="54">
        <v>1243.4632227612431</v>
      </c>
      <c r="J87" s="55">
        <v>1275.252616842208</v>
      </c>
      <c r="K87" s="61">
        <v>1321.4513510529837</v>
      </c>
      <c r="L87" s="61">
        <v>1702.9019607843138</v>
      </c>
      <c r="M87" s="61">
        <v>1732.534400100599</v>
      </c>
      <c r="N87" s="439">
        <v>1455.1207103082693</v>
      </c>
      <c r="O87" s="430">
        <v>0.39331374534207864</v>
      </c>
    </row>
    <row r="88" spans="1:15" ht="16.5" thickTop="1" thickBot="1" x14ac:dyDescent="0.3">
      <c r="A88" s="491" t="s">
        <v>51</v>
      </c>
      <c r="B88" s="172">
        <v>33.656661340946144</v>
      </c>
      <c r="C88" s="24">
        <v>34.077301282460603</v>
      </c>
      <c r="D88" s="24">
        <v>33.118700826443671</v>
      </c>
      <c r="E88" s="24">
        <v>34.886376483889201</v>
      </c>
      <c r="F88" s="24">
        <v>34.189825119236886</v>
      </c>
      <c r="G88" s="492">
        <v>33.985773010595302</v>
      </c>
      <c r="H88" s="432">
        <v>1.5841255699420898E-2</v>
      </c>
      <c r="I88" s="20">
        <v>1362.2762885852671</v>
      </c>
      <c r="J88" s="26">
        <v>1445.6284898888712</v>
      </c>
      <c r="K88" s="26">
        <v>1455.068961666914</v>
      </c>
      <c r="L88" s="26">
        <v>1554.709866712346</v>
      </c>
      <c r="M88" s="26">
        <v>1579.2764770708752</v>
      </c>
      <c r="N88" s="282">
        <v>1479.3920167848546</v>
      </c>
      <c r="O88" s="142">
        <v>0.1592923478914576</v>
      </c>
    </row>
  </sheetData>
  <pageMargins left="0.7" right="0.7" top="0.75" bottom="0.75" header="0.3" footer="0.3"/>
  <pageSetup paperSize="5" scale="6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Comparison</vt:lpstr>
      <vt:lpstr>Data Input</vt:lpstr>
      <vt:lpstr>All</vt:lpstr>
      <vt:lpstr>Adim</vt:lpstr>
      <vt:lpstr>Ratios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Hanke</dc:creator>
  <cp:lastModifiedBy>Roxanne Starbuck</cp:lastModifiedBy>
  <cp:lastPrinted>2019-12-19T00:45:17Z</cp:lastPrinted>
  <dcterms:created xsi:type="dcterms:W3CDTF">2018-03-12T17:51:25Z</dcterms:created>
  <dcterms:modified xsi:type="dcterms:W3CDTF">2019-12-19T16:53:23Z</dcterms:modified>
</cp:coreProperties>
</file>