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19815" windowHeight="9525"/>
  </bookViews>
  <sheets>
    <sheet name="FY17" sheetId="1" r:id="rId1"/>
  </sheets>
  <calcPr calcId="145621"/>
</workbook>
</file>

<file path=xl/calcChain.xml><?xml version="1.0" encoding="utf-8"?>
<calcChain xmlns="http://schemas.openxmlformats.org/spreadsheetml/2006/main">
  <c r="B729" i="1" l="1"/>
  <c r="B728" i="1"/>
  <c r="B727" i="1"/>
  <c r="B726" i="1"/>
  <c r="B725" i="1"/>
  <c r="B724" i="1"/>
  <c r="B723" i="1"/>
  <c r="B722" i="1"/>
  <c r="B721" i="1"/>
  <c r="B720" i="1"/>
  <c r="B719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2" i="1"/>
  <c r="B601" i="1"/>
  <c r="B600" i="1"/>
  <c r="B599" i="1"/>
  <c r="B598" i="1"/>
  <c r="B597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0" i="1"/>
  <c r="B569" i="1"/>
  <c r="B568" i="1"/>
  <c r="B567" i="1"/>
  <c r="B566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7" i="1"/>
  <c r="B536" i="1"/>
  <c r="B535" i="1"/>
  <c r="B534" i="1"/>
  <c r="B533" i="1"/>
  <c r="B532" i="1"/>
  <c r="B531" i="1"/>
  <c r="B530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3" i="1"/>
  <c r="B492" i="1"/>
  <c r="B491" i="1"/>
  <c r="B490" i="1"/>
  <c r="B489" i="1"/>
  <c r="B488" i="1"/>
  <c r="B487" i="1"/>
  <c r="B486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5" i="1"/>
  <c r="B464" i="1"/>
  <c r="B463" i="1"/>
  <c r="B462" i="1"/>
  <c r="B461" i="1"/>
  <c r="B460" i="1"/>
  <c r="B458" i="1"/>
  <c r="B457" i="1"/>
  <c r="B456" i="1"/>
  <c r="B455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<sst xmlns="http://schemas.openxmlformats.org/spreadsheetml/2006/main" count="2637" uniqueCount="719">
  <si>
    <t>District Name</t>
  </si>
  <si>
    <t>Organization Number</t>
  </si>
  <si>
    <t>School Name</t>
  </si>
  <si>
    <t>Title I Eligible</t>
  </si>
  <si>
    <t>Title I Served</t>
  </si>
  <si>
    <t>Schoolwide</t>
  </si>
  <si>
    <t>Target Assisted</t>
  </si>
  <si>
    <t>Carson City SD</t>
  </si>
  <si>
    <t>Empire Elementary School</t>
  </si>
  <si>
    <t>X</t>
  </si>
  <si>
    <t>Twain, Mark Elementary School</t>
  </si>
  <si>
    <t>Bordewich, Grace Mildred Bray Elementary School</t>
  </si>
  <si>
    <t>Fremont, J C Elementary School</t>
  </si>
  <si>
    <t>Gleason, Martha F Special Services</t>
  </si>
  <si>
    <t>Gleason, Martha F Traditional</t>
  </si>
  <si>
    <t>Seeliger,Al Elementary School</t>
  </si>
  <si>
    <t>District Initiative</t>
  </si>
  <si>
    <t>NV SPEC ED TECH ASSIST PROJ</t>
  </si>
  <si>
    <t>Extended School Year Services</t>
  </si>
  <si>
    <t>Carson City Montessori Charter</t>
  </si>
  <si>
    <t>Carson Middle School</t>
  </si>
  <si>
    <t>Eagle Valley Middle School</t>
  </si>
  <si>
    <t>Carson High School</t>
  </si>
  <si>
    <t>Murphy/Bernadette Juvenile Detention</t>
  </si>
  <si>
    <t>Pioneer High (Alternative High)</t>
  </si>
  <si>
    <t>013-003 Target Program MTES</t>
  </si>
  <si>
    <t>Fritsch, Edith West Elementary School</t>
  </si>
  <si>
    <t>Churchill County SD</t>
  </si>
  <si>
    <t>Numa Elementary School</t>
  </si>
  <si>
    <t>Lahontan Elementary School</t>
  </si>
  <si>
    <t>E C  Best Elementary School</t>
  </si>
  <si>
    <t>Churchill County Middle School</t>
  </si>
  <si>
    <t>Northside Early Learning Center</t>
  </si>
  <si>
    <t>Churchill County High School</t>
  </si>
  <si>
    <t>Clark County SD</t>
  </si>
  <si>
    <t>Diaz, Ruben Elementary School</t>
  </si>
  <si>
    <t>Fitzgerald, H P Elementary School</t>
  </si>
  <si>
    <t>Hollingsworth,  Howard Elementary</t>
  </si>
  <si>
    <t>Kelly, Matt Elementary School</t>
  </si>
  <si>
    <t>Lowman, Zel &amp; Mary Elementary School</t>
  </si>
  <si>
    <t>Manch, J E Elementary School</t>
  </si>
  <si>
    <t>Martinez, Reynaldo Elementary School</t>
  </si>
  <si>
    <t>Mc Call Quannah Elementary School</t>
  </si>
  <si>
    <t>Petersen, Dean Elementary School</t>
  </si>
  <si>
    <t>Reid, Harry Elementary School</t>
  </si>
  <si>
    <t>Sunrise Acres Elementary School</t>
  </si>
  <si>
    <t>Taylor, Robert L Elementary School</t>
  </si>
  <si>
    <t>Williams, Wendell Elementary School (Madison)</t>
  </si>
  <si>
    <t>Cambeiro, Arturo Elementary School</t>
  </si>
  <si>
    <t>Lynch, Ann Elementary School</t>
  </si>
  <si>
    <t>Jeffers, Jay Elementary School</t>
  </si>
  <si>
    <t>Tate, Myrtle Elementary School</t>
  </si>
  <si>
    <t>Cahlan, Marion E Elementary School</t>
  </si>
  <si>
    <t>Cox, Clyde C Elementary School</t>
  </si>
  <si>
    <t>Earl, Ira Elementary School</t>
  </si>
  <si>
    <t>Hewetson, Halle Elementary School</t>
  </si>
  <si>
    <t>Lunt, Robert Elementary School</t>
  </si>
  <si>
    <t>Wynn, Elaine Elementary School</t>
  </si>
  <si>
    <t>Lincoln Elementary School</t>
  </si>
  <si>
    <t>Roundy, Owen Elementary</t>
  </si>
  <si>
    <t>Cortez, Manueles Elementary School</t>
  </si>
  <si>
    <t>Dearing, Laura Elementary School</t>
  </si>
  <si>
    <t>Gragson, Oran Elementary School</t>
  </si>
  <si>
    <t>Woolley, Gwendolyn Elementary School</t>
  </si>
  <si>
    <t>Squires, C P Elementary School</t>
  </si>
  <si>
    <t>Von Tobel, Ed Middle School</t>
  </si>
  <si>
    <t>Warren, Rose Elementary School</t>
  </si>
  <si>
    <t>Monaco, M C &amp; J Middle School</t>
  </si>
  <si>
    <t>Craig, Lois Elementary School</t>
  </si>
  <si>
    <t>Charlotte &amp; Jerry Keller ES</t>
  </si>
  <si>
    <t>Smith,  J D Middle School</t>
  </si>
  <si>
    <t>Ronzone, Bertha Elementary School</t>
  </si>
  <si>
    <t>West, Charles Prep Secondary</t>
  </si>
  <si>
    <t>Moore, William K Elementary School</t>
  </si>
  <si>
    <t>Brinley, J  Harold Middle School</t>
  </si>
  <si>
    <t>Thomas, Ruby S Elementary School</t>
  </si>
  <si>
    <t>King, Martin Luther Jr Elementary School</t>
  </si>
  <si>
    <t>Bell, Rex Elementary School</t>
  </si>
  <si>
    <t>Edwards, Elbert Elementary School</t>
  </si>
  <si>
    <t>Red Rock Elementary School</t>
  </si>
  <si>
    <t>Griffith, E W Elementary School</t>
  </si>
  <si>
    <t>Fremont, John C Middle School</t>
  </si>
  <si>
    <t>Park, John S Elementary School</t>
  </si>
  <si>
    <t>Harmon, H A Elementary School</t>
  </si>
  <si>
    <t>Detwiler, Ollie Elementary School</t>
  </si>
  <si>
    <t>100 Academy of Excellence</t>
  </si>
  <si>
    <t>Dailey,  Jack Elementary School</t>
  </si>
  <si>
    <t>West Preparatory Elementary</t>
  </si>
  <si>
    <t>Smith, Hal Elementary School</t>
  </si>
  <si>
    <t>Rundle, Richard J Elementary School</t>
  </si>
  <si>
    <t>Robison, Dell Middle School</t>
  </si>
  <si>
    <t>Herron, Fay Elementary School</t>
  </si>
  <si>
    <t>Williams, Tom Elementary School</t>
  </si>
  <si>
    <t>Pittman, VailElementary School</t>
  </si>
  <si>
    <t>Paradise Elementary School</t>
  </si>
  <si>
    <t>Mack, Jerome D Middle School</t>
  </si>
  <si>
    <t>Mc Williams, J T Elementary School</t>
  </si>
  <si>
    <t>Ronnow, C C Elementary School</t>
  </si>
  <si>
    <t>Long, Walter V Elementary School</t>
  </si>
  <si>
    <t>Ullom, J M Elementary School</t>
  </si>
  <si>
    <t>Gibson, Robert O Middle School</t>
  </si>
  <si>
    <t>Orr, William E Middle School</t>
  </si>
  <si>
    <t>Snyder, William E Elementary School</t>
  </si>
  <si>
    <t>Twin Lakes Elementary School</t>
  </si>
  <si>
    <t>Culley, Paul East Elementary School</t>
  </si>
  <si>
    <t>Booker, Kermit Elementary School</t>
  </si>
  <si>
    <t>Agassi, Andre College Preparatory</t>
  </si>
  <si>
    <t>Crestwood Elementary School</t>
  </si>
  <si>
    <t>101 Academy of Excellence</t>
  </si>
  <si>
    <t>Garside, Frank F Middle School</t>
  </si>
  <si>
    <t>Thiriot, Joseph Elementary School</t>
  </si>
  <si>
    <t>Bailey, William Middle School</t>
  </si>
  <si>
    <t>Hancock, Doris Elementary School</t>
  </si>
  <si>
    <t>Beckley, Will Elementary School</t>
  </si>
  <si>
    <t>Vegas Verdes Elementary School</t>
  </si>
  <si>
    <t>Sedway, Marvin M Middle School</t>
  </si>
  <si>
    <t>Whitney Elementary School</t>
  </si>
  <si>
    <t>Fyfe, Ruth Elementary School</t>
  </si>
  <si>
    <t>Rowe, Lewis E Elementary School</t>
  </si>
  <si>
    <t>Hickey, Liliam Lujan Elementary School</t>
  </si>
  <si>
    <t>Lake, Robert E Elementary School</t>
  </si>
  <si>
    <t>Cortney, Francis Middle School</t>
  </si>
  <si>
    <t>Bridger, Jim Middle School</t>
  </si>
  <si>
    <t>Ward, M Eugene Elementary School</t>
  </si>
  <si>
    <t>Mountain View Elementary School</t>
  </si>
  <si>
    <t>Reed, Doris M Elementary School</t>
  </si>
  <si>
    <t>Western High School</t>
  </si>
  <si>
    <t>Herr, Helen Elementary School</t>
  </si>
  <si>
    <t>Miley Achievement Center (Elementary)</t>
  </si>
  <si>
    <t>Fong, Lilly &amp; Wing Elementary School</t>
  </si>
  <si>
    <t>Adcock Elementary School</t>
  </si>
  <si>
    <t>Cannon, Helen C MiddleSchool</t>
  </si>
  <si>
    <t>Wengert, Cyril Elementary School</t>
  </si>
  <si>
    <t>Martin, Roy Middle</t>
  </si>
  <si>
    <t>Swainston, T Middle School</t>
  </si>
  <si>
    <t>Keller, Duane Middle School</t>
  </si>
  <si>
    <t>Wilhelm, Elizabeth Elementary School</t>
  </si>
  <si>
    <t>Woodbury, C W Middle School</t>
  </si>
  <si>
    <t>Ocallaghan, Mike Middle School</t>
  </si>
  <si>
    <t>Diskin, Pat A  Elementary School</t>
  </si>
  <si>
    <t>Hinman, Edna F Elementary School</t>
  </si>
  <si>
    <t>Mendoza, John F Elementary School</t>
  </si>
  <si>
    <t>Carson, Kit Elementary School</t>
  </si>
  <si>
    <t>Ferron, WIlliam E  Elementary School</t>
  </si>
  <si>
    <t>Katz, Edythe &amp; Lloyd Elementary School</t>
  </si>
  <si>
    <t>Stanford Elementary School</t>
  </si>
  <si>
    <t>Global Community High School at Morris Hall</t>
  </si>
  <si>
    <t>Sunrise Mountain High School</t>
  </si>
  <si>
    <t>Decker, C H  Elementary School</t>
  </si>
  <si>
    <t>Johnston, Carol Midd</t>
  </si>
  <si>
    <t>Bailey, Sister Robert J. Elem</t>
  </si>
  <si>
    <t>Priest, Richard Elementary School</t>
  </si>
  <si>
    <t>Cunningham, Cynthia Elementary</t>
  </si>
  <si>
    <t>Harris, George E Elementary School</t>
  </si>
  <si>
    <t>Bunker, Berkley Elementary School</t>
  </si>
  <si>
    <t>Dondero, Harvey N  Elementary School</t>
  </si>
  <si>
    <t>Desert  Pines High School</t>
  </si>
  <si>
    <t>Mc Millan, James B Elementary School</t>
  </si>
  <si>
    <t>Dickens, D. L. Elementary</t>
  </si>
  <si>
    <t>Scott, Jesse Elementary School</t>
  </si>
  <si>
    <t>Tobler, R E Elementary School</t>
  </si>
  <si>
    <t>Valley High School</t>
  </si>
  <si>
    <t>Wasden,  Howard Elementary School</t>
  </si>
  <si>
    <t>Miley Achievement Center (Secondary)</t>
  </si>
  <si>
    <t>Findlay, Clifford O Middle School</t>
  </si>
  <si>
    <t>Bruner, Lucile Elementary School</t>
  </si>
  <si>
    <t>Cashman, J E Middle School</t>
  </si>
  <si>
    <t>Guinn, Kenny C  Middle School</t>
  </si>
  <si>
    <t>Perkins, Dr. Claude Elementary</t>
  </si>
  <si>
    <t>Knudson, K O Junior High School</t>
  </si>
  <si>
    <t>Elizondo, Raul Elementary School</t>
  </si>
  <si>
    <t>Bowler, Joseph Sr Elementary School</t>
  </si>
  <si>
    <t>Gray, R Guild Elementary School</t>
  </si>
  <si>
    <t>Rainbow Dreams Middle School</t>
  </si>
  <si>
    <t>Mojave High School</t>
  </si>
  <si>
    <t>Agassi, Andre College Prep</t>
  </si>
  <si>
    <t>Cozine, Steve Elementary School</t>
  </si>
  <si>
    <t>Sawyer, Grant Middle School</t>
  </si>
  <si>
    <t>Stewart, Helen J School</t>
  </si>
  <si>
    <t>Harney, Kathleen &amp; Tim Middle School</t>
  </si>
  <si>
    <t>Variety School (Secondary)</t>
  </si>
  <si>
    <t>Rainbow Dreams Academy</t>
  </si>
  <si>
    <t>Goodsprings Elementary School</t>
  </si>
  <si>
    <t>Innovations Charter Elem</t>
  </si>
  <si>
    <t>Goldfarb, Dan Elementary School</t>
  </si>
  <si>
    <t>Wolfe, Eva Elementary School</t>
  </si>
  <si>
    <t>Tartan, John Elementary School</t>
  </si>
  <si>
    <t>Innovations Charter Secondary</t>
  </si>
  <si>
    <t>Molasky,  Irwin &amp; Susan Middle School</t>
  </si>
  <si>
    <t>Watson, Fredric W Elementary</t>
  </si>
  <si>
    <t>Sandy Valley Elementary School</t>
  </si>
  <si>
    <t>Smith,  Helen M Elementary School</t>
  </si>
  <si>
    <t>Miller, Sandy Searles Elementary School</t>
  </si>
  <si>
    <t>Parson Elementary School</t>
  </si>
  <si>
    <t>Bennett, William G Elementary School</t>
  </si>
  <si>
    <t>Hayden, Don E. Elementary</t>
  </si>
  <si>
    <t>Mackey, Jo Elementary School</t>
  </si>
  <si>
    <t>French, Doris Elementary School</t>
  </si>
  <si>
    <t>Iverson, Mervin Elementary School</t>
  </si>
  <si>
    <t>Guy, Addeliar Elementary School</t>
  </si>
  <si>
    <t>Adams, Kirk Elementary School</t>
  </si>
  <si>
    <t>Hoggard, Mabel Elementary School</t>
  </si>
  <si>
    <t>Jydstrup, Helen Elementary School</t>
  </si>
  <si>
    <t>Tomiyasu, Bill Y Elementary School</t>
  </si>
  <si>
    <t>Sewell, Chester T  Elementary School</t>
  </si>
  <si>
    <t>Kim, Frank Elementary School</t>
  </si>
  <si>
    <t>Treem, Harriet Elementary School</t>
  </si>
  <si>
    <t>Johnson, Walter Middle School</t>
  </si>
  <si>
    <t>Earl, Marion B Elementary School</t>
  </si>
  <si>
    <t>Sandy Valley Secondary School</t>
  </si>
  <si>
    <t>Deskin, Ruthe Elementary School</t>
  </si>
  <si>
    <t>Variety School  (Elementary)</t>
  </si>
  <si>
    <t>Eisenberg, Dorothy Elementary School</t>
  </si>
  <si>
    <t>Virgin Valley Elementary School</t>
  </si>
  <si>
    <t>Duncan,Ruby Elementary School</t>
  </si>
  <si>
    <t>Burkholder, L W Middle School</t>
  </si>
  <si>
    <t>Delta Academy</t>
  </si>
  <si>
    <t>Brookman, Eileen Elementary School</t>
  </si>
  <si>
    <t>Hughes, Charles Arthur Middle</t>
  </si>
  <si>
    <t>Jacobson, Walter Elementary School</t>
  </si>
  <si>
    <t>Lawrence, Clifford Middle School</t>
  </si>
  <si>
    <t>Thorpe, Jim Elementary School</t>
  </si>
  <si>
    <t>Gilbert, C V T  Elementary School</t>
  </si>
  <si>
    <t>Hummel, John R Elementary School</t>
  </si>
  <si>
    <t>Mc Caw, Gordon Elementary School</t>
  </si>
  <si>
    <t>Hill, Charlotte Elementary School</t>
  </si>
  <si>
    <t>Cram, Brian  Middle</t>
  </si>
  <si>
    <t>Brown, B  Mahlon Middle School</t>
  </si>
  <si>
    <t>Kahre, Marc Elementary School</t>
  </si>
  <si>
    <t>White, Thurman Middle School</t>
  </si>
  <si>
    <t>Canyon Springs High</t>
  </si>
  <si>
    <t>Eldorado High School</t>
  </si>
  <si>
    <t>Del Sol High School</t>
  </si>
  <si>
    <t>Chaparral High</t>
  </si>
  <si>
    <t>Cheyenne High School</t>
  </si>
  <si>
    <t>Desert Rose High School</t>
  </si>
  <si>
    <t>Laughlin High School</t>
  </si>
  <si>
    <t>Rancho High School</t>
  </si>
  <si>
    <t>Veterans Tribute Career &amp; Technical Academy</t>
  </si>
  <si>
    <t>East Career Technical Academy</t>
  </si>
  <si>
    <t>Cimarron Memorial High School</t>
  </si>
  <si>
    <t>Clark, Ed W High School</t>
  </si>
  <si>
    <t>Bonanza High</t>
  </si>
  <si>
    <t>Las Vegas High School</t>
  </si>
  <si>
    <t>Derfelt,  Herbert A Elementary School</t>
  </si>
  <si>
    <t>Simmons, Eva G Elementary</t>
  </si>
  <si>
    <t>Antonello, Lee Elementary School</t>
  </si>
  <si>
    <t>Bracken, Walter Elementary School</t>
  </si>
  <si>
    <t>Hyde Park Middle School</t>
  </si>
  <si>
    <t>Bryan, Roger M Elementary School</t>
  </si>
  <si>
    <t>Lied Middle School</t>
  </si>
  <si>
    <t>Odyssey Charter Schools of Nevada Elementary</t>
  </si>
  <si>
    <t>Tanaka, Wayne N Elementary School</t>
  </si>
  <si>
    <t>Odyssey Charter Schools Second</t>
  </si>
  <si>
    <t>Bendorf, Patricia A Elementary School</t>
  </si>
  <si>
    <t>Christensen, M  J  Elementary School</t>
  </si>
  <si>
    <t>Hayes, Keith &amp; Karen Elementary School</t>
  </si>
  <si>
    <t>Gehring, Roger M Elementary School</t>
  </si>
  <si>
    <t>Miller, John F Elementary School</t>
  </si>
  <si>
    <t>Becker, Ernest Middle School</t>
  </si>
  <si>
    <t>Silvestri, Charles Middle School</t>
  </si>
  <si>
    <t>Carl, Kay Elementary School</t>
  </si>
  <si>
    <t>Bass, John C Elementary School</t>
  </si>
  <si>
    <t>Wiener, Louis Jr Elementary School</t>
  </si>
  <si>
    <t>Cartwright, R Elementary School</t>
  </si>
  <si>
    <t>May, Ernest Elementary School</t>
  </si>
  <si>
    <t>Perkins, Ute Elementary School</t>
  </si>
  <si>
    <t>Galloway, Fay Elementary School</t>
  </si>
  <si>
    <t>Gibson, James Elementary School</t>
  </si>
  <si>
    <t>Alamo, Tony Elementary School</t>
  </si>
  <si>
    <t>Schorr, Steve Elementary</t>
  </si>
  <si>
    <t>Tarr, Sheilar Elementary School</t>
  </si>
  <si>
    <t>Faiss, Wilbur &amp; Theresa Middle</t>
  </si>
  <si>
    <t>Schofield, Jack Lund Middle School</t>
  </si>
  <si>
    <t>Fine, Mark L Elementary School</t>
  </si>
  <si>
    <t>Rogers, Lucille Elementary School</t>
  </si>
  <si>
    <t>Canarelli, Lawrence &amp; Heidi Middle School</t>
  </si>
  <si>
    <t>Roberts, Aggie Elementary School</t>
  </si>
  <si>
    <t>Ries, Aldeane Comito Elementary</t>
  </si>
  <si>
    <t>Indian Springs Middle School</t>
  </si>
  <si>
    <t>Mack, Nate Elementary School</t>
  </si>
  <si>
    <t>Thompson, Sandra L. Elementary</t>
  </si>
  <si>
    <t>Neal, Joseph Elementary School</t>
  </si>
  <si>
    <t>Fertitta, Frank &amp; Victoria Middle School</t>
  </si>
  <si>
    <t>Bryan, Richard H Elementary School</t>
  </si>
  <si>
    <t>Garehime, Edith Elementary School</t>
  </si>
  <si>
    <t>Conners,  Eileen Elementary School</t>
  </si>
  <si>
    <t>Mc Doniel, Estes M Elementary School</t>
  </si>
  <si>
    <t>Leavitt,  Judge ME Middle School</t>
  </si>
  <si>
    <t>Indian Springs Elementary School</t>
  </si>
  <si>
    <t>Tarkanian, Lois &amp; Jerry Middle</t>
  </si>
  <si>
    <t>Beatty, J R  Elementary School</t>
  </si>
  <si>
    <t>Forbuss, Robert L. Elementary</t>
  </si>
  <si>
    <t>Esobedo, Edmundo Middle School</t>
  </si>
  <si>
    <t>Steele, Judy D. Elementary</t>
  </si>
  <si>
    <t>Dooley, John Elementary School</t>
  </si>
  <si>
    <t>Kesterson, Lorna Elementary School</t>
  </si>
  <si>
    <t>Durango High School</t>
  </si>
  <si>
    <t>Legacy High School</t>
  </si>
  <si>
    <t>Basic High School</t>
  </si>
  <si>
    <t>Southern NV Vocational Technical  Center</t>
  </si>
  <si>
    <t>Spring Valley High School</t>
  </si>
  <si>
    <t>Virgin Valley High School</t>
  </si>
  <si>
    <t>Odyssey Charter High School</t>
  </si>
  <si>
    <t>Burk Credit Retrieval</t>
  </si>
  <si>
    <t>Sierra Vista High School</t>
  </si>
  <si>
    <t>Advanced Technologies Academy</t>
  </si>
  <si>
    <t>Indian Springs High School</t>
  </si>
  <si>
    <t>Rhodes, Betsey A Elementary</t>
  </si>
  <si>
    <t>Morrow, Sue Elmentary School</t>
  </si>
  <si>
    <t>Darnell, Marshall Elementary School</t>
  </si>
  <si>
    <t>Liberty High School</t>
  </si>
  <si>
    <t>Silverado High School</t>
  </si>
  <si>
    <t>Piggott, Clarence Elementary School</t>
  </si>
  <si>
    <t>Mitchell, Andrew Elementary School</t>
  </si>
  <si>
    <t>Saville, Anthony Middle School</t>
  </si>
  <si>
    <t>Batterman, Kathy Elementary School</t>
  </si>
  <si>
    <t>King, Martha P Elementary School</t>
  </si>
  <si>
    <t>Centennial High School</t>
  </si>
  <si>
    <t>Greenspun, Barbara and Hank MS</t>
  </si>
  <si>
    <t>Shadow Ridge High School</t>
  </si>
  <si>
    <t>Scherkenbach, William &amp; Mary Elementary School</t>
  </si>
  <si>
    <t>Triggs, Vincent L Elementary School</t>
  </si>
  <si>
    <t>Desert Oasis High School</t>
  </si>
  <si>
    <t>Heard, Lomie G Elementary School</t>
  </si>
  <si>
    <t>Southwest Career &amp; Technical High School</t>
  </si>
  <si>
    <t>Goynes, Theron &amp; Naomi Elementary School</t>
  </si>
  <si>
    <t>Newton, Ulis Elementary School</t>
  </si>
  <si>
    <t>Stuckey, Evelyn Elementary School</t>
  </si>
  <si>
    <t>Green Valley High School</t>
  </si>
  <si>
    <t>Cox, David M  Elementary School</t>
  </si>
  <si>
    <t>Bilbray,  James Elementary School</t>
  </si>
  <si>
    <t>Garrett, Elton M Middle School</t>
  </si>
  <si>
    <t>Heckethorn, Howard Elementary</t>
  </si>
  <si>
    <t>Bartlett, S F Elementary School</t>
  </si>
  <si>
    <t>Cadwallader, Ralph Middle School</t>
  </si>
  <si>
    <t>Northwest Career &amp; Technical</t>
  </si>
  <si>
    <t>Wright, William V. Elementary</t>
  </si>
  <si>
    <t>Lyon, Mack Middle School</t>
  </si>
  <si>
    <t>Mannion,  Jack &amp; Terry Middle</t>
  </si>
  <si>
    <t>Arbor View High School</t>
  </si>
  <si>
    <t>Frias, Charles &amp; Phyllis Elementary</t>
  </si>
  <si>
    <t>Reedom, Carolyn Elementary</t>
  </si>
  <si>
    <t>Ober, D'Vorre &amp; Hal Elementary School</t>
  </si>
  <si>
    <t>Lundy, Earl B Elementary School</t>
  </si>
  <si>
    <t>Foothill High School</t>
  </si>
  <si>
    <t>Blue Diamond Elementary School</t>
  </si>
  <si>
    <t>Walker, Marlan J Elementary School</t>
  </si>
  <si>
    <t>Las Vegas Academy</t>
  </si>
  <si>
    <t>Allen, Dean LaMar Elementary School</t>
  </si>
  <si>
    <t>Ward, Kitty M. Elementary</t>
  </si>
  <si>
    <t>Bowler, Grant Elementary School</t>
  </si>
  <si>
    <t>O'Roarke, Thomas Elem School</t>
  </si>
  <si>
    <t>Boulder City High</t>
  </si>
  <si>
    <t>Moapa Valley High School</t>
  </si>
  <si>
    <t>Lummis, William Elementary School</t>
  </si>
  <si>
    <t>Palo Verde High School</t>
  </si>
  <si>
    <t>Bozarth, Henry &amp; Evelyn  Elementary School</t>
  </si>
  <si>
    <t>Taylor, Glen Elementary School</t>
  </si>
  <si>
    <t>Goolsby, Judy &amp; John Elementary School</t>
  </si>
  <si>
    <t>Wolff, Elise Elementary School</t>
  </si>
  <si>
    <t>Webb, Del Middle School</t>
  </si>
  <si>
    <t>Miller, Bob Middle School</t>
  </si>
  <si>
    <t>West Career &amp; Technical Academy High School</t>
  </si>
  <si>
    <t>Twitchell, Neil C Elementary School</t>
  </si>
  <si>
    <t>Rogich, Sig Middle School</t>
  </si>
  <si>
    <t>Staton, Ethel Elementary School</t>
  </si>
  <si>
    <t>Bonner, John W Elementary School</t>
  </si>
  <si>
    <t>Smalley, James &amp; Rae Elem</t>
  </si>
  <si>
    <t>Lamping, Frank Elementary School</t>
  </si>
  <si>
    <t>Coronado High School</t>
  </si>
  <si>
    <t>Givens, Linda Rankin Elementary School</t>
  </si>
  <si>
    <t>Northwest Career Technical Elementary</t>
  </si>
  <si>
    <t>Vanderburg, John Elementary School</t>
  </si>
  <si>
    <t>Wallin, Shirley &amp; Bill Elementary School</t>
  </si>
  <si>
    <t>Explore Knowledge Academy Charter School</t>
  </si>
  <si>
    <t>Area Technical Trade Center</t>
  </si>
  <si>
    <t>Community College South</t>
  </si>
  <si>
    <t>Community College East</t>
  </si>
  <si>
    <t>Community College West</t>
  </si>
  <si>
    <t>UNLV Served Schools #2</t>
  </si>
  <si>
    <t>Nevada State High School</t>
  </si>
  <si>
    <t>Summit (third Cottage)</t>
  </si>
  <si>
    <t>Jeffrey Credit Retrieval</t>
  </si>
  <si>
    <t>Child Haven (elementary)</t>
  </si>
  <si>
    <t>Child Haven (Secondary)</t>
  </si>
  <si>
    <t>Academy for Individu</t>
  </si>
  <si>
    <t>Desert Rose Adult High School</t>
  </si>
  <si>
    <t>CCSD Virtual High</t>
  </si>
  <si>
    <t>Child Haven (Juvenile Court School)</t>
  </si>
  <si>
    <t>Spring Mountain School</t>
  </si>
  <si>
    <t>Homebound</t>
  </si>
  <si>
    <t>Clark County Detention Center</t>
  </si>
  <si>
    <t>Southwest Behavioral Program</t>
  </si>
  <si>
    <t>Morris Credit Retrieval/Behavioral</t>
  </si>
  <si>
    <t>Cowan Credit Retrival</t>
  </si>
  <si>
    <t>Academy for Individualized Study</t>
  </si>
  <si>
    <t>Continuation South (Opportunity)</t>
  </si>
  <si>
    <t>Washington Continuation (Opportunity )</t>
  </si>
  <si>
    <t>Biltmore Continuation (Opportunity)</t>
  </si>
  <si>
    <t>Peterson Credit Retrieval</t>
  </si>
  <si>
    <t>Cowen Academic Center</t>
  </si>
  <si>
    <t>Peterson Center Behavior Program</t>
  </si>
  <si>
    <t>Morris Academy Behavior Program</t>
  </si>
  <si>
    <t>Eldorado Prep</t>
  </si>
  <si>
    <t>Miller, John F School</t>
  </si>
  <si>
    <t>Early Childhood (Seigle)</t>
  </si>
  <si>
    <t>Jeffrey Behavioral</t>
  </si>
  <si>
    <t>Morris Sunset</t>
  </si>
  <si>
    <t>Douglas County SD</t>
  </si>
  <si>
    <t>CC Meneley Elementary School</t>
  </si>
  <si>
    <t>Jacks Valley Elementary School</t>
  </si>
  <si>
    <t>Gene Scarselli Elementary School</t>
  </si>
  <si>
    <t>Gardnerville Elementary School</t>
  </si>
  <si>
    <t>Pau-Wa-Lu Middle School</t>
  </si>
  <si>
    <t>Zephyr Cove Elementary School</t>
  </si>
  <si>
    <t>Minden Elementary School</t>
  </si>
  <si>
    <t>Carson Valley Middle School</t>
  </si>
  <si>
    <t>Douglas County High School</t>
  </si>
  <si>
    <t>George Whittell High School</t>
  </si>
  <si>
    <t>Pinon Hills Elementary School</t>
  </si>
  <si>
    <t>Sierra Crest Academy Charter School</t>
  </si>
  <si>
    <t>Kingsbury Middle School</t>
  </si>
  <si>
    <t>Jacobsen High School (China Spring YC)</t>
  </si>
  <si>
    <t>Alternative Suspension School</t>
  </si>
  <si>
    <t>Tahoe Detention Facility</t>
  </si>
  <si>
    <t>District Assistance Grant</t>
  </si>
  <si>
    <t>Elko County SD</t>
  </si>
  <si>
    <t>Owyhee Elementary School</t>
  </si>
  <si>
    <t>Jackpot Elementary School</t>
  </si>
  <si>
    <t>West Wendover Elementary School</t>
  </si>
  <si>
    <t>West Wendover Jr/Sr High School</t>
  </si>
  <si>
    <t>Southside Elementary School</t>
  </si>
  <si>
    <t>Wells Elementary School</t>
  </si>
  <si>
    <t>Northside Elementary School</t>
  </si>
  <si>
    <t>Elko Grammar School #2</t>
  </si>
  <si>
    <t>Carlin Elementary School</t>
  </si>
  <si>
    <t>flagview Intermediate School</t>
  </si>
  <si>
    <t>Elko Junior High School</t>
  </si>
  <si>
    <t>Sage Elementary School</t>
  </si>
  <si>
    <t>Elko High School</t>
  </si>
  <si>
    <t>Spring Creek Middle School</t>
  </si>
  <si>
    <t>Spring Creek High School</t>
  </si>
  <si>
    <t>Spring Creek Elementary School</t>
  </si>
  <si>
    <t>Owyhee High School</t>
  </si>
  <si>
    <t>Jackpot High School</t>
  </si>
  <si>
    <t>Elko Early Childhood</t>
  </si>
  <si>
    <t>Carlin High School</t>
  </si>
  <si>
    <t>Wells High School</t>
  </si>
  <si>
    <t>Montello Elementary School</t>
  </si>
  <si>
    <t>Mound Valley Elementary School</t>
  </si>
  <si>
    <t>Ruby Valley Elementary School</t>
  </si>
  <si>
    <t>Pre-Kindergarten Program</t>
  </si>
  <si>
    <t>Independence Valley Elementary School</t>
  </si>
  <si>
    <t>Esmeralda County SD</t>
  </si>
  <si>
    <t>Goldfield Elementary School</t>
  </si>
  <si>
    <t>Dyer Elementary School</t>
  </si>
  <si>
    <t>Silver Peak Elementary School</t>
  </si>
  <si>
    <t>Eureka County SD</t>
  </si>
  <si>
    <t>Special Education Related Serv</t>
  </si>
  <si>
    <t>Special Education Aides</t>
  </si>
  <si>
    <t>Crescent Valley Elementary School</t>
  </si>
  <si>
    <t>Eureka Elementary School</t>
  </si>
  <si>
    <t>Eureka County High School</t>
  </si>
  <si>
    <t>Humboldt County SD</t>
  </si>
  <si>
    <t>McDermitt Combined Schools</t>
  </si>
  <si>
    <t>Kings River Elementary School</t>
  </si>
  <si>
    <t>Orovada Elementary School</t>
  </si>
  <si>
    <t>Paradise Valley Elementary School</t>
  </si>
  <si>
    <t>Denio Elementary School</t>
  </si>
  <si>
    <t>Winnemucca Grammar School</t>
  </si>
  <si>
    <t>Sonoma Heights Elementary School</t>
  </si>
  <si>
    <t>French Ford Middle School</t>
  </si>
  <si>
    <t>Grass Valley Elementary School</t>
  </si>
  <si>
    <t>Winnemucca Junior High School</t>
  </si>
  <si>
    <t>Albert M Lowry High School</t>
  </si>
  <si>
    <t>Leighton Hall</t>
  </si>
  <si>
    <t>Physical &amp; Occupational Therap</t>
  </si>
  <si>
    <t>Speech &amp; Language Therapy EC</t>
  </si>
  <si>
    <t>Early Childhood Aide</t>
  </si>
  <si>
    <t>Early Childhool Nutrition Prog</t>
  </si>
  <si>
    <t>IDEA Assistance Project</t>
  </si>
  <si>
    <t>Lander County SD</t>
  </si>
  <si>
    <t>Austin Schools</t>
  </si>
  <si>
    <t>Battle Mountain Elem</t>
  </si>
  <si>
    <t>Battle Mountain Junior High School</t>
  </si>
  <si>
    <t>Battle Mountain High School</t>
  </si>
  <si>
    <t>Eliza Pierce Elementary School</t>
  </si>
  <si>
    <t>Eleanor Lemaire Elementary School</t>
  </si>
  <si>
    <t>Austin High Impact Student</t>
  </si>
  <si>
    <t>Lincoln County SD</t>
  </si>
  <si>
    <t>C O Bastian (Caliente Youth Center)</t>
  </si>
  <si>
    <t>Caliente Elementary School</t>
  </si>
  <si>
    <t>Meadow Valley Middle School</t>
  </si>
  <si>
    <t>Panaca Elementary School</t>
  </si>
  <si>
    <t>Pioche Elementary School</t>
  </si>
  <si>
    <t>Pahranagat Valley Elementary School</t>
  </si>
  <si>
    <t>Pahranagat Valley Middle School</t>
  </si>
  <si>
    <t>Lincoln County High School</t>
  </si>
  <si>
    <t>Pahranagat Valley High School</t>
  </si>
  <si>
    <t>Lincoln County School District</t>
  </si>
  <si>
    <t>Rural Assistance Project</t>
  </si>
  <si>
    <t>Lyon County SD</t>
  </si>
  <si>
    <t>Silver Stage Elementary School</t>
  </si>
  <si>
    <t>Fernley Elementary School</t>
  </si>
  <si>
    <t>Yerington Elementary School</t>
  </si>
  <si>
    <t>Sutro Elementary School</t>
  </si>
  <si>
    <t>Cottonwood Elementary School</t>
  </si>
  <si>
    <t>Dayton Elementary School</t>
  </si>
  <si>
    <t>East Valley Elementary School</t>
  </si>
  <si>
    <t>Riverview Elementary</t>
  </si>
  <si>
    <t>Silver Stage High School</t>
  </si>
  <si>
    <t>Yerington Intermediate School</t>
  </si>
  <si>
    <t>Fernley Intermediate School</t>
  </si>
  <si>
    <t>Silverland Middle School</t>
  </si>
  <si>
    <t>Dayton Intermediate School</t>
  </si>
  <si>
    <t>Yerington High School</t>
  </si>
  <si>
    <t>Fernley High School</t>
  </si>
  <si>
    <t>Dayton High School</t>
  </si>
  <si>
    <t>Smith Valley High School</t>
  </si>
  <si>
    <t>Smith Valley Elementary School</t>
  </si>
  <si>
    <t>Autism Project</t>
  </si>
  <si>
    <t>Western Nevada Regional Youth Center</t>
  </si>
  <si>
    <t>Mineral County SD</t>
  </si>
  <si>
    <t>Schurz Elementary School</t>
  </si>
  <si>
    <t>Alternative Education</t>
  </si>
  <si>
    <t>Hawthorne Elementary</t>
  </si>
  <si>
    <t>Hawthorne Jr. High</t>
  </si>
  <si>
    <t>Mineral County High School</t>
  </si>
  <si>
    <t>MIneral County School District</t>
  </si>
  <si>
    <t>Mineral County Related Service</t>
  </si>
  <si>
    <t>Nye County SD</t>
  </si>
  <si>
    <t>J G Johnson Elementary School</t>
  </si>
  <si>
    <t>Manse Elementary School</t>
  </si>
  <si>
    <t>Beatty Elementary School</t>
  </si>
  <si>
    <t>Beatty High School</t>
  </si>
  <si>
    <t>Amargosa Valley Elementary School</t>
  </si>
  <si>
    <t>Rosemary Clarke Middle School</t>
  </si>
  <si>
    <t>Gabbs High School</t>
  </si>
  <si>
    <t>Hafen Elementary School</t>
  </si>
  <si>
    <t>Floyd Elementary School</t>
  </si>
  <si>
    <t>Gabbs Elementary School</t>
  </si>
  <si>
    <t>Pahrump High School</t>
  </si>
  <si>
    <t>Tonopah Elementary School</t>
  </si>
  <si>
    <t>Tonopah High School</t>
  </si>
  <si>
    <t>Round Mountain Jr/Sr High School</t>
  </si>
  <si>
    <t>Round Mountain Elementary School</t>
  </si>
  <si>
    <t>Duckwater Elementary School</t>
  </si>
  <si>
    <t>Pathways High School</t>
  </si>
  <si>
    <t>Pathways Middle School</t>
  </si>
  <si>
    <t>Central Support Services</t>
  </si>
  <si>
    <t>Armargosa Middle School</t>
  </si>
  <si>
    <t>Gabbs Middle School</t>
  </si>
  <si>
    <t>Beatty Middle School</t>
  </si>
  <si>
    <t>Warm Springs Elementary</t>
  </si>
  <si>
    <t>Silver Rim Elementary School</t>
  </si>
  <si>
    <t>Mt Charleston Elementary School</t>
  </si>
  <si>
    <t>Pershing County SD</t>
  </si>
  <si>
    <t>Imlay Elementary School</t>
  </si>
  <si>
    <t>Lovelock Elementary School</t>
  </si>
  <si>
    <t>Pershing County Middle School</t>
  </si>
  <si>
    <t>Pershing County High School</t>
  </si>
  <si>
    <t>State Sponsored Charter Schools</t>
  </si>
  <si>
    <t>Equipo Academy</t>
  </si>
  <si>
    <t>Mater Academy</t>
  </si>
  <si>
    <t>Beacon Academy of Nevada</t>
  </si>
  <si>
    <t>Nevada Virtual Academy</t>
  </si>
  <si>
    <t>Nevada Connections Academy</t>
  </si>
  <si>
    <t>Quest Academy</t>
  </si>
  <si>
    <t>Silver State High School</t>
  </si>
  <si>
    <t>Imagine School Mountain View</t>
  </si>
  <si>
    <t>Learning Bridge</t>
  </si>
  <si>
    <t>Elko Institute for Academic Achievement</t>
  </si>
  <si>
    <t>Alpine Academy</t>
  </si>
  <si>
    <t>Leadership Academy of Nevada</t>
  </si>
  <si>
    <t>Honors Academy of Literature</t>
  </si>
  <si>
    <t>Oasis Academy</t>
  </si>
  <si>
    <t>Founders Academy</t>
  </si>
  <si>
    <t>Silver Sands Montessori</t>
  </si>
  <si>
    <t>American Preparatory Academy</t>
  </si>
  <si>
    <t>Discovery Charter School</t>
  </si>
  <si>
    <t>Pinecrest Academy of Nevada</t>
  </si>
  <si>
    <t>Coral Academy of Science Las Vegas</t>
  </si>
  <si>
    <t>Somerset Academy of Las Vegas</t>
  </si>
  <si>
    <t>Doral Academy of Nevada</t>
  </si>
  <si>
    <t>Sports Leadership and Management Academy</t>
  </si>
  <si>
    <t>Storey County SD</t>
  </si>
  <si>
    <t>Hillside Elementary School</t>
  </si>
  <si>
    <t>Virginia City High School</t>
  </si>
  <si>
    <t>Hugh Gallagher Elementary School</t>
  </si>
  <si>
    <t>Virginia City Middle School</t>
  </si>
  <si>
    <t>Special Education &amp; Diversity</t>
  </si>
  <si>
    <t>Washoe County SD</t>
  </si>
  <si>
    <t>Echo Loder Elementary School</t>
  </si>
  <si>
    <t>Allen. Lois Elementary School</t>
  </si>
  <si>
    <t>Anderson Elementary School</t>
  </si>
  <si>
    <t>Cannan, Rita Elementary School</t>
  </si>
  <si>
    <t>Traner, Fred W Middle School</t>
  </si>
  <si>
    <t>Duncan, Glenn Elementary School</t>
  </si>
  <si>
    <t>Lincoln Park Elementary School</t>
  </si>
  <si>
    <t>Smithridge Elementary School</t>
  </si>
  <si>
    <t>Mitchell, Robert Elementary School</t>
  </si>
  <si>
    <t>Hug, Procter R High School</t>
  </si>
  <si>
    <t>Smith, Kate M Elementary School</t>
  </si>
  <si>
    <t>Corbett, Roger Elementary School</t>
  </si>
  <si>
    <t>Veterans Memorial Elementary School</t>
  </si>
  <si>
    <t>Risley, Agnes Elementary School</t>
  </si>
  <si>
    <t>Mathews, Bernice Elementary School</t>
  </si>
  <si>
    <t>Natchez Elementary School</t>
  </si>
  <si>
    <t>Booth, Libby C Elementary School</t>
  </si>
  <si>
    <t>Sun Valley Elementary School</t>
  </si>
  <si>
    <t>Dilworth, George L Middle School</t>
  </si>
  <si>
    <t>Mariposa Academy Charter</t>
  </si>
  <si>
    <t>Greenbrae Elementary School</t>
  </si>
  <si>
    <t>Bailey Charter Elementary</t>
  </si>
  <si>
    <t>Desert Heights Elementary School</t>
  </si>
  <si>
    <t>Palmer Virginia Elementary School</t>
  </si>
  <si>
    <t>Lemelson Elementary School</t>
  </si>
  <si>
    <t>Bennett, Ester Elementary School</t>
  </si>
  <si>
    <t>Maxwell, Alice Elementary School</t>
  </si>
  <si>
    <t>Turning Point</t>
  </si>
  <si>
    <t>Drake, Florence Elementary School</t>
  </si>
  <si>
    <t>Vaughnm, E Otis Middle School</t>
  </si>
  <si>
    <t>Sparks Middle School</t>
  </si>
  <si>
    <t>Stead Elementary School</t>
  </si>
  <si>
    <t>Elmcrest Elementary School</t>
  </si>
  <si>
    <t>Warner, Grace Elementary School</t>
  </si>
  <si>
    <t>Innovations High School</t>
  </si>
  <si>
    <t>Sparks High School</t>
  </si>
  <si>
    <t>O'Brien, William Middle School</t>
  </si>
  <si>
    <t>Smith, Alice L Elementary School</t>
  </si>
  <si>
    <t>Dodson, Edwin S Elementary School</t>
  </si>
  <si>
    <t>Lemmon Valley Elementary School</t>
  </si>
  <si>
    <t>Dunn, Katherine Elementary School</t>
  </si>
  <si>
    <t>Washoe Inspire Middle School</t>
  </si>
  <si>
    <t>Donner Springs Elementary School</t>
  </si>
  <si>
    <t>Juniper, Lena Elementary School</t>
  </si>
  <si>
    <t>Clayton, Archie Middle School</t>
  </si>
  <si>
    <t>Hidden Valley Elementary School</t>
  </si>
  <si>
    <t>Sierra Nevada Academy Charter School</t>
  </si>
  <si>
    <t>Hunter Lake Elementary School</t>
  </si>
  <si>
    <t>Towles, Mamie Elementary School</t>
  </si>
  <si>
    <t>North Valleys High School</t>
  </si>
  <si>
    <t>Earl Wooster High School</t>
  </si>
  <si>
    <t>Silver Lake Elementary School</t>
  </si>
  <si>
    <t>Mount Rose Elementary School</t>
  </si>
  <si>
    <t>Peavine Elementary School</t>
  </si>
  <si>
    <t>Marvin Picollo School</t>
  </si>
  <si>
    <t>Pine, Edward L Middle School</t>
  </si>
  <si>
    <t>Diedrichsen, Lloyd Elementary School</t>
  </si>
  <si>
    <t>Incline Elementary School</t>
  </si>
  <si>
    <t>Rainshadow Community Charter High</t>
  </si>
  <si>
    <t>Winnemucca, Sarah Elementary School</t>
  </si>
  <si>
    <t>I Can Do Anything Charter High School</t>
  </si>
  <si>
    <t>Cold Springs Middle School</t>
  </si>
  <si>
    <t>Moss, Marvin Elementary School</t>
  </si>
  <si>
    <t>Gomes, Nancy Elementary School</t>
  </si>
  <si>
    <t>Whitehead, Jerry Elementary School</t>
  </si>
  <si>
    <t>Gerlach High School</t>
  </si>
  <si>
    <t>Hall, Jesse Elementary School</t>
  </si>
  <si>
    <t>Huffaker Elementary School</t>
  </si>
  <si>
    <t>Sepulveda, Miguel Elementary</t>
  </si>
  <si>
    <t>Incline Middle School</t>
  </si>
  <si>
    <t>Reed, Edward C High School</t>
  </si>
  <si>
    <t>Mendive, Lou Middle School</t>
  </si>
  <si>
    <t>Spanish Springs High School</t>
  </si>
  <si>
    <t>Beasley, Bud Elementary School</t>
  </si>
  <si>
    <t>Galena High School</t>
  </si>
  <si>
    <t>Damonte Ranch High School</t>
  </si>
  <si>
    <t>Double Diamond Elementary School</t>
  </si>
  <si>
    <t>Beck, Jessie Elementary School</t>
  </si>
  <si>
    <t>Verdi Elementary School</t>
  </si>
  <si>
    <t>Academy For Career Education Charter</t>
  </si>
  <si>
    <t>Mc Queen, Robert High School</t>
  </si>
  <si>
    <t>Swope, Darrell C Middle School</t>
  </si>
  <si>
    <t>High Desert Montessori Charter School</t>
  </si>
  <si>
    <t>Billinghurst, B D Middle School</t>
  </si>
  <si>
    <t>Shaw, Yvonne Middle School</t>
  </si>
  <si>
    <t>Taylor, Alyce Savage Elementary School</t>
  </si>
  <si>
    <t>North Star Online School</t>
  </si>
  <si>
    <t>Westergard, George Elementary School</t>
  </si>
  <si>
    <t>Reno High School</t>
  </si>
  <si>
    <t>Incline High School</t>
  </si>
  <si>
    <t>Depoali Middle School</t>
  </si>
  <si>
    <t>Academy of Arts, Careers, and Technology HS</t>
  </si>
  <si>
    <t>Pleasant Valley Elementary School</t>
  </si>
  <si>
    <t>Melton, Rollan D Elementary School</t>
  </si>
  <si>
    <t>Coral Academy of Science Charter</t>
  </si>
  <si>
    <t>Spanish Springs Elementary School</t>
  </si>
  <si>
    <t>Gorder, Edward Van Elementary School</t>
  </si>
  <si>
    <t>Brown Elementary School</t>
  </si>
  <si>
    <t>Caughlin Ranch Elementary School</t>
  </si>
  <si>
    <t>Lenz, Elizabeth Elementary School</t>
  </si>
  <si>
    <t>TMCC High School</t>
  </si>
  <si>
    <t>Gomm, Roy Elementary School</t>
  </si>
  <si>
    <t>Hunsberger, Ted Elementary School</t>
  </si>
  <si>
    <t>Johnson, Ernest M Elementary School</t>
  </si>
  <si>
    <t>Gerlach Middle School</t>
  </si>
  <si>
    <t>Transition Year</t>
  </si>
  <si>
    <t>Immersion</t>
  </si>
  <si>
    <t>Washoe County ESL Center Elementary School</t>
  </si>
  <si>
    <t>Washoe County ESL Center Middle School</t>
  </si>
  <si>
    <t>Regional Technical Institute</t>
  </si>
  <si>
    <t>PBS</t>
  </si>
  <si>
    <t>Inclusive Practices</t>
  </si>
  <si>
    <t>NASAA</t>
  </si>
  <si>
    <t>White Pine County SD</t>
  </si>
  <si>
    <t>McGill Elementary School</t>
  </si>
  <si>
    <t>Steptoe Valley High School (NOVA Center)</t>
  </si>
  <si>
    <t>David E Norman Elementary School</t>
  </si>
  <si>
    <t>White Pine Middle School</t>
  </si>
  <si>
    <t>White Pine County High School</t>
  </si>
  <si>
    <t>Lund High School</t>
  </si>
  <si>
    <t>Early Childhood</t>
  </si>
  <si>
    <t>Lund Elementary School</t>
  </si>
  <si>
    <t>Baker Elementary School</t>
  </si>
  <si>
    <t>White Pine County School District</t>
  </si>
  <si>
    <t>FY17 Title I Eligible and Served List</t>
  </si>
  <si>
    <t>Adjusted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</si>
</sst>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9"/>
  <sheetViews>
    <sheetView tabSelected="1" workbookViewId="0">
      <selection activeCell="C24" sqref="C24"/>
    </sheetView>
  </sheetViews>
  <sheetFormatPr defaultRowHeight="15" x14ac:dyDescent="0.25"/>
  <cols>
    <col min="1" max="1" width="27.85546875" bestFit="1" customWidth="1"/>
    <col min="2" max="2" width="12.85546875" style="3" customWidth="1"/>
    <col min="3" max="3" width="39.140625" customWidth="1"/>
    <col min="4" max="4" width="12.85546875" style="3" customWidth="1"/>
    <col min="5" max="5" width="9.85546875" style="3" customWidth="1"/>
    <col min="6" max="6" width="11.7109375" style="3" bestFit="1" customWidth="1"/>
    <col min="7" max="7" width="10.7109375" hidden="1" customWidth="1"/>
    <col min="8" max="8" width="13.7109375" hidden="1" customWidth="1"/>
  </cols>
  <sheetData>
    <row r="1" spans="1:8" ht="18.75" x14ac:dyDescent="0.3">
      <c r="A1" s="2" t="s">
        <v>717</v>
      </c>
    </row>
    <row r="2" spans="1:8" ht="30" x14ac:dyDescent="0.25">
      <c r="A2" s="6" t="s">
        <v>0</v>
      </c>
      <c r="B2" s="5" t="s">
        <v>1</v>
      </c>
      <c r="C2" s="4" t="s">
        <v>2</v>
      </c>
      <c r="D2" s="5" t="s">
        <v>718</v>
      </c>
      <c r="E2" s="5" t="s">
        <v>3</v>
      </c>
      <c r="F2" s="5" t="s">
        <v>4</v>
      </c>
      <c r="G2" s="1" t="s">
        <v>5</v>
      </c>
      <c r="H2" s="1" t="s">
        <v>6</v>
      </c>
    </row>
    <row r="3" spans="1:8" ht="14.45" x14ac:dyDescent="0.3">
      <c r="A3" t="s">
        <v>7</v>
      </c>
      <c r="B3" s="3" t="str">
        <f>"013-209"</f>
        <v>013-209</v>
      </c>
      <c r="C3" t="s">
        <v>8</v>
      </c>
      <c r="D3" s="3">
        <v>571</v>
      </c>
      <c r="E3" s="3" t="s">
        <v>9</v>
      </c>
      <c r="F3" s="3" t="s">
        <v>9</v>
      </c>
      <c r="G3" t="s">
        <v>9</v>
      </c>
    </row>
    <row r="4" spans="1:8" ht="14.45" x14ac:dyDescent="0.3">
      <c r="A4" t="s">
        <v>7</v>
      </c>
      <c r="B4" s="3" t="str">
        <f>"013-211"</f>
        <v>013-211</v>
      </c>
      <c r="C4" t="s">
        <v>10</v>
      </c>
      <c r="D4" s="3">
        <v>604</v>
      </c>
      <c r="E4" s="3" t="s">
        <v>9</v>
      </c>
      <c r="F4" s="3" t="s">
        <v>9</v>
      </c>
      <c r="G4" t="s">
        <v>9</v>
      </c>
    </row>
    <row r="5" spans="1:8" ht="14.45" x14ac:dyDescent="0.3">
      <c r="A5" t="s">
        <v>7</v>
      </c>
      <c r="B5" s="3" t="str">
        <f>"013-201"</f>
        <v>013-201</v>
      </c>
      <c r="C5" t="s">
        <v>11</v>
      </c>
      <c r="D5" s="3">
        <v>600</v>
      </c>
      <c r="E5" s="3" t="s">
        <v>9</v>
      </c>
      <c r="F5" s="3" t="s">
        <v>9</v>
      </c>
      <c r="G5" t="s">
        <v>9</v>
      </c>
    </row>
    <row r="6" spans="1:8" ht="14.45" x14ac:dyDescent="0.3">
      <c r="A6" t="s">
        <v>7</v>
      </c>
      <c r="B6" s="3" t="str">
        <f>"013-204"</f>
        <v>013-204</v>
      </c>
      <c r="C6" t="s">
        <v>12</v>
      </c>
      <c r="D6" s="3">
        <v>501</v>
      </c>
      <c r="E6" s="3" t="s">
        <v>9</v>
      </c>
      <c r="F6" s="3" t="s">
        <v>9</v>
      </c>
      <c r="G6" t="s">
        <v>9</v>
      </c>
    </row>
    <row r="7" spans="1:8" ht="14.45" hidden="1" x14ac:dyDescent="0.3">
      <c r="A7" t="s">
        <v>7</v>
      </c>
      <c r="B7" s="3" t="str">
        <f>"013-205"</f>
        <v>013-205</v>
      </c>
      <c r="C7" t="s">
        <v>13</v>
      </c>
    </row>
    <row r="8" spans="1:8" ht="14.45" hidden="1" x14ac:dyDescent="0.3">
      <c r="A8" t="s">
        <v>7</v>
      </c>
      <c r="B8" s="3" t="str">
        <f>"013-206"</f>
        <v>013-206</v>
      </c>
      <c r="C8" t="s">
        <v>14</v>
      </c>
    </row>
    <row r="9" spans="1:8" ht="14.45" hidden="1" x14ac:dyDescent="0.3">
      <c r="A9" t="s">
        <v>7</v>
      </c>
      <c r="B9" s="3" t="str">
        <f>"013-207"</f>
        <v>013-207</v>
      </c>
      <c r="C9" t="s">
        <v>15</v>
      </c>
      <c r="D9" s="3">
        <v>0</v>
      </c>
    </row>
    <row r="10" spans="1:8" ht="14.45" hidden="1" x14ac:dyDescent="0.3">
      <c r="A10" t="s">
        <v>7</v>
      </c>
      <c r="B10" s="3" t="str">
        <f>"013-000"</f>
        <v>013-000</v>
      </c>
      <c r="C10" t="s">
        <v>16</v>
      </c>
    </row>
    <row r="11" spans="1:8" ht="14.45" hidden="1" x14ac:dyDescent="0.3">
      <c r="A11" t="s">
        <v>7</v>
      </c>
      <c r="B11" s="3" t="str">
        <f>"013-001"</f>
        <v>013-001</v>
      </c>
      <c r="C11" t="s">
        <v>17</v>
      </c>
    </row>
    <row r="12" spans="1:8" ht="14.45" hidden="1" x14ac:dyDescent="0.3">
      <c r="A12" t="s">
        <v>7</v>
      </c>
      <c r="B12" s="3" t="str">
        <f>"013-002"</f>
        <v>013-002</v>
      </c>
      <c r="C12" t="s">
        <v>18</v>
      </c>
    </row>
    <row r="13" spans="1:8" ht="14.45" hidden="1" x14ac:dyDescent="0.3">
      <c r="A13" t="s">
        <v>7</v>
      </c>
      <c r="B13" s="3" t="str">
        <f>"013-212"</f>
        <v>013-212</v>
      </c>
      <c r="C13" t="s">
        <v>19</v>
      </c>
    </row>
    <row r="14" spans="1:8" ht="14.45" hidden="1" x14ac:dyDescent="0.3">
      <c r="A14" t="s">
        <v>7</v>
      </c>
      <c r="B14" s="3" t="str">
        <f>"013-301"</f>
        <v>013-301</v>
      </c>
      <c r="C14" t="s">
        <v>20</v>
      </c>
      <c r="D14" s="3">
        <v>0</v>
      </c>
    </row>
    <row r="15" spans="1:8" ht="14.45" hidden="1" x14ac:dyDescent="0.3">
      <c r="A15" t="s">
        <v>7</v>
      </c>
      <c r="B15" s="3" t="str">
        <f>"013-302"</f>
        <v>013-302</v>
      </c>
      <c r="C15" t="s">
        <v>21</v>
      </c>
      <c r="D15" s="3">
        <v>0</v>
      </c>
    </row>
    <row r="16" spans="1:8" ht="14.45" hidden="1" x14ac:dyDescent="0.3">
      <c r="A16" t="s">
        <v>7</v>
      </c>
      <c r="B16" s="3" t="str">
        <f>"013-501"</f>
        <v>013-501</v>
      </c>
      <c r="C16" t="s">
        <v>22</v>
      </c>
      <c r="D16" s="3">
        <v>0</v>
      </c>
    </row>
    <row r="17" spans="1:7" ht="14.45" hidden="1" x14ac:dyDescent="0.3">
      <c r="A17" t="s">
        <v>7</v>
      </c>
      <c r="B17" s="3" t="str">
        <f>"013-901"</f>
        <v>013-901</v>
      </c>
      <c r="C17" t="s">
        <v>23</v>
      </c>
    </row>
    <row r="18" spans="1:7" ht="14.45" hidden="1" x14ac:dyDescent="0.3">
      <c r="A18" t="s">
        <v>7</v>
      </c>
      <c r="B18" s="3" t="str">
        <f>"013-903"</f>
        <v>013-903</v>
      </c>
      <c r="C18" t="s">
        <v>24</v>
      </c>
      <c r="D18" s="3">
        <v>0</v>
      </c>
    </row>
    <row r="19" spans="1:7" ht="14.45" hidden="1" x14ac:dyDescent="0.3">
      <c r="A19" t="s">
        <v>7</v>
      </c>
      <c r="B19" s="3" t="str">
        <f>"107"</f>
        <v>107</v>
      </c>
      <c r="C19" t="s">
        <v>25</v>
      </c>
    </row>
    <row r="20" spans="1:7" ht="14.45" hidden="1" x14ac:dyDescent="0.3">
      <c r="A20" t="s">
        <v>7</v>
      </c>
      <c r="B20" s="3" t="str">
        <f>"013-203"</f>
        <v>013-203</v>
      </c>
      <c r="C20" t="s">
        <v>26</v>
      </c>
      <c r="D20" s="3">
        <v>0</v>
      </c>
    </row>
    <row r="21" spans="1:7" ht="14.45" x14ac:dyDescent="0.3"/>
    <row r="22" spans="1:7" ht="14.45" x14ac:dyDescent="0.3">
      <c r="A22" t="s">
        <v>27</v>
      </c>
      <c r="B22" s="3" t="str">
        <f>"001-207"</f>
        <v>001-207</v>
      </c>
      <c r="C22" t="s">
        <v>28</v>
      </c>
      <c r="D22" s="3">
        <v>477</v>
      </c>
      <c r="E22" s="3" t="s">
        <v>9</v>
      </c>
      <c r="F22" s="3" t="s">
        <v>9</v>
      </c>
      <c r="G22" t="s">
        <v>9</v>
      </c>
    </row>
    <row r="23" spans="1:7" ht="14.45" x14ac:dyDescent="0.3">
      <c r="A23" t="s">
        <v>27</v>
      </c>
      <c r="B23" s="3" t="str">
        <f>"001-206"</f>
        <v>001-206</v>
      </c>
      <c r="C23" t="s">
        <v>29</v>
      </c>
      <c r="D23" s="3">
        <v>494</v>
      </c>
      <c r="E23" s="3" t="s">
        <v>9</v>
      </c>
      <c r="F23" s="3" t="s">
        <v>9</v>
      </c>
      <c r="G23" t="s">
        <v>9</v>
      </c>
    </row>
    <row r="24" spans="1:7" ht="14.45" x14ac:dyDescent="0.3">
      <c r="A24" t="s">
        <v>27</v>
      </c>
      <c r="B24" s="3" t="str">
        <f>"001-205"</f>
        <v>001-205</v>
      </c>
      <c r="C24" t="s">
        <v>30</v>
      </c>
      <c r="D24" s="3">
        <v>509</v>
      </c>
      <c r="E24" s="3" t="s">
        <v>9</v>
      </c>
      <c r="F24" s="3" t="s">
        <v>9</v>
      </c>
      <c r="G24" t="s">
        <v>9</v>
      </c>
    </row>
    <row r="25" spans="1:7" ht="14.45" hidden="1" x14ac:dyDescent="0.3">
      <c r="A25" t="s">
        <v>27</v>
      </c>
      <c r="B25" s="3" t="str">
        <f>"001-301"</f>
        <v>001-301</v>
      </c>
      <c r="C25" t="s">
        <v>31</v>
      </c>
      <c r="D25" s="3">
        <v>708</v>
      </c>
      <c r="E25" s="3" t="s">
        <v>9</v>
      </c>
    </row>
    <row r="26" spans="1:7" ht="14.45" x14ac:dyDescent="0.3">
      <c r="A26" t="s">
        <v>27</v>
      </c>
      <c r="B26" s="3" t="str">
        <f>"001-202"</f>
        <v>001-202</v>
      </c>
      <c r="C26" t="s">
        <v>32</v>
      </c>
      <c r="D26" s="3">
        <v>187</v>
      </c>
      <c r="E26" s="3" t="s">
        <v>9</v>
      </c>
      <c r="F26" s="3" t="s">
        <v>9</v>
      </c>
      <c r="G26" t="s">
        <v>9</v>
      </c>
    </row>
    <row r="27" spans="1:7" ht="14.45" hidden="1" x14ac:dyDescent="0.3">
      <c r="A27" t="s">
        <v>27</v>
      </c>
      <c r="B27" s="3" t="str">
        <f>"001-401"</f>
        <v>001-401</v>
      </c>
      <c r="C27" t="s">
        <v>33</v>
      </c>
      <c r="D27" s="3">
        <v>993</v>
      </c>
      <c r="E27" s="3" t="s">
        <v>9</v>
      </c>
    </row>
    <row r="28" spans="1:7" ht="14.45" hidden="1" x14ac:dyDescent="0.3">
      <c r="A28" t="s">
        <v>27</v>
      </c>
      <c r="B28" s="3" t="str">
        <f>"001-000"</f>
        <v>001-000</v>
      </c>
      <c r="C28" t="s">
        <v>16</v>
      </c>
    </row>
    <row r="29" spans="1:7" ht="14.45" x14ac:dyDescent="0.3"/>
    <row r="30" spans="1:7" ht="14.45" x14ac:dyDescent="0.3">
      <c r="A30" t="s">
        <v>34</v>
      </c>
      <c r="B30" s="3" t="str">
        <f>"002-085"</f>
        <v>002-085</v>
      </c>
      <c r="C30" t="s">
        <v>35</v>
      </c>
      <c r="D30" s="3">
        <v>762</v>
      </c>
      <c r="E30" s="3" t="s">
        <v>9</v>
      </c>
      <c r="F30" s="3" t="s">
        <v>9</v>
      </c>
      <c r="G30" t="s">
        <v>9</v>
      </c>
    </row>
    <row r="31" spans="1:7" ht="14.45" x14ac:dyDescent="0.3">
      <c r="A31" t="s">
        <v>34</v>
      </c>
      <c r="B31" s="3" t="str">
        <f>"002-143"</f>
        <v>002-143</v>
      </c>
      <c r="C31" t="s">
        <v>36</v>
      </c>
      <c r="D31" s="3">
        <v>523</v>
      </c>
      <c r="E31" s="3" t="s">
        <v>9</v>
      </c>
      <c r="F31" s="3" t="s">
        <v>9</v>
      </c>
      <c r="G31" t="s">
        <v>9</v>
      </c>
    </row>
    <row r="32" spans="1:7" ht="14.45" x14ac:dyDescent="0.3">
      <c r="A32" t="s">
        <v>34</v>
      </c>
      <c r="B32" s="3" t="str">
        <f>"002-273"</f>
        <v>002-273</v>
      </c>
      <c r="C32" t="s">
        <v>37</v>
      </c>
      <c r="D32" s="3">
        <v>689</v>
      </c>
      <c r="E32" s="3" t="s">
        <v>9</v>
      </c>
      <c r="F32" s="3" t="s">
        <v>9</v>
      </c>
      <c r="G32" t="s">
        <v>9</v>
      </c>
    </row>
    <row r="33" spans="1:7" ht="14.45" x14ac:dyDescent="0.3">
      <c r="A33" t="s">
        <v>34</v>
      </c>
      <c r="B33" s="3" t="str">
        <f>"002-226"</f>
        <v>002-226</v>
      </c>
      <c r="C33" t="s">
        <v>38</v>
      </c>
      <c r="D33" s="3">
        <v>386</v>
      </c>
      <c r="E33" s="3" t="s">
        <v>9</v>
      </c>
      <c r="F33" s="3" t="s">
        <v>9</v>
      </c>
      <c r="G33" t="s">
        <v>9</v>
      </c>
    </row>
    <row r="34" spans="1:7" ht="14.45" x14ac:dyDescent="0.3">
      <c r="A34" t="s">
        <v>34</v>
      </c>
      <c r="B34" s="3" t="str">
        <f>"002-144"</f>
        <v>002-144</v>
      </c>
      <c r="C34" t="s">
        <v>39</v>
      </c>
      <c r="D34" s="3">
        <v>921</v>
      </c>
      <c r="E34" s="3" t="s">
        <v>9</v>
      </c>
      <c r="F34" s="3" t="s">
        <v>9</v>
      </c>
      <c r="G34" t="s">
        <v>9</v>
      </c>
    </row>
    <row r="35" spans="1:7" ht="14.45" x14ac:dyDescent="0.3">
      <c r="A35" t="s">
        <v>34</v>
      </c>
      <c r="B35" s="3" t="str">
        <f>"002-213"</f>
        <v>002-213</v>
      </c>
      <c r="C35" t="s">
        <v>40</v>
      </c>
      <c r="D35" s="3">
        <v>924</v>
      </c>
      <c r="E35" s="3" t="s">
        <v>9</v>
      </c>
      <c r="F35" s="3" t="s">
        <v>9</v>
      </c>
      <c r="G35" t="s">
        <v>9</v>
      </c>
    </row>
    <row r="36" spans="1:7" ht="14.45" x14ac:dyDescent="0.3">
      <c r="A36" t="s">
        <v>34</v>
      </c>
      <c r="B36" s="3" t="str">
        <f>"002-281"</f>
        <v>002-281</v>
      </c>
      <c r="C36" t="s">
        <v>41</v>
      </c>
      <c r="D36" s="3">
        <v>737</v>
      </c>
      <c r="E36" s="3" t="s">
        <v>9</v>
      </c>
      <c r="F36" s="3" t="s">
        <v>9</v>
      </c>
      <c r="G36" t="s">
        <v>9</v>
      </c>
    </row>
    <row r="37" spans="1:7" ht="14.45" x14ac:dyDescent="0.3">
      <c r="A37" t="s">
        <v>34</v>
      </c>
      <c r="B37" s="3" t="str">
        <f>"002-234"</f>
        <v>002-234</v>
      </c>
      <c r="C37" t="s">
        <v>42</v>
      </c>
      <c r="D37" s="3">
        <v>472</v>
      </c>
      <c r="E37" s="3" t="s">
        <v>9</v>
      </c>
      <c r="F37" s="3" t="s">
        <v>9</v>
      </c>
      <c r="G37" t="s">
        <v>9</v>
      </c>
    </row>
    <row r="38" spans="1:7" ht="14.45" x14ac:dyDescent="0.3">
      <c r="A38" t="s">
        <v>34</v>
      </c>
      <c r="B38" s="3" t="str">
        <f>"002-289"</f>
        <v>002-289</v>
      </c>
      <c r="C38" t="s">
        <v>43</v>
      </c>
      <c r="D38" s="3">
        <v>921</v>
      </c>
      <c r="E38" s="3" t="s">
        <v>9</v>
      </c>
      <c r="F38" s="3" t="s">
        <v>9</v>
      </c>
      <c r="G38" t="s">
        <v>9</v>
      </c>
    </row>
    <row r="39" spans="1:7" ht="14.45" x14ac:dyDescent="0.3">
      <c r="A39" t="s">
        <v>34</v>
      </c>
      <c r="B39" s="3" t="str">
        <f>"002-104"</f>
        <v>002-104</v>
      </c>
      <c r="C39" t="s">
        <v>44</v>
      </c>
      <c r="D39" s="3">
        <v>15</v>
      </c>
      <c r="E39" s="3" t="s">
        <v>9</v>
      </c>
      <c r="F39" s="3" t="s">
        <v>9</v>
      </c>
      <c r="G39" t="s">
        <v>9</v>
      </c>
    </row>
    <row r="40" spans="1:7" ht="14.45" x14ac:dyDescent="0.3">
      <c r="A40" t="s">
        <v>34</v>
      </c>
      <c r="B40" s="3" t="str">
        <f>"002-241"</f>
        <v>002-241</v>
      </c>
      <c r="C40" t="s">
        <v>45</v>
      </c>
      <c r="D40" s="3">
        <v>923</v>
      </c>
      <c r="E40" s="3" t="s">
        <v>9</v>
      </c>
      <c r="F40" s="3" t="s">
        <v>9</v>
      </c>
      <c r="G40" t="s">
        <v>9</v>
      </c>
    </row>
    <row r="41" spans="1:7" ht="14.45" x14ac:dyDescent="0.3">
      <c r="A41" t="s">
        <v>34</v>
      </c>
      <c r="B41" s="3" t="str">
        <f>"002-254"</f>
        <v>002-254</v>
      </c>
      <c r="C41" t="s">
        <v>46</v>
      </c>
      <c r="D41" s="3">
        <v>764</v>
      </c>
      <c r="E41" s="3" t="s">
        <v>9</v>
      </c>
      <c r="F41" s="3" t="s">
        <v>9</v>
      </c>
      <c r="G41" t="s">
        <v>9</v>
      </c>
    </row>
    <row r="42" spans="1:7" ht="14.45" x14ac:dyDescent="0.3">
      <c r="A42" t="s">
        <v>34</v>
      </c>
      <c r="B42" s="3" t="str">
        <f>"002-224"</f>
        <v>002-224</v>
      </c>
      <c r="C42" t="s">
        <v>47</v>
      </c>
      <c r="D42" s="3">
        <v>357</v>
      </c>
      <c r="E42" s="3" t="s">
        <v>9</v>
      </c>
      <c r="F42" s="3" t="s">
        <v>9</v>
      </c>
      <c r="G42" t="s">
        <v>9</v>
      </c>
    </row>
    <row r="43" spans="1:7" ht="14.45" x14ac:dyDescent="0.3">
      <c r="A43" t="s">
        <v>34</v>
      </c>
      <c r="B43" s="3" t="str">
        <f>"002-155"</f>
        <v>002-155</v>
      </c>
      <c r="C43" t="s">
        <v>48</v>
      </c>
      <c r="D43" s="3">
        <v>663</v>
      </c>
      <c r="E43" s="3" t="s">
        <v>9</v>
      </c>
      <c r="F43" s="3" t="s">
        <v>9</v>
      </c>
      <c r="G43" t="s">
        <v>9</v>
      </c>
    </row>
    <row r="44" spans="1:7" ht="14.45" x14ac:dyDescent="0.3">
      <c r="A44" t="s">
        <v>34</v>
      </c>
      <c r="B44" s="3" t="str">
        <f>"002-115"</f>
        <v>002-115</v>
      </c>
      <c r="C44" t="s">
        <v>49</v>
      </c>
      <c r="D44" s="3">
        <v>818</v>
      </c>
      <c r="E44" s="3" t="s">
        <v>9</v>
      </c>
      <c r="F44" s="3" t="s">
        <v>9</v>
      </c>
      <c r="G44" t="s">
        <v>9</v>
      </c>
    </row>
    <row r="45" spans="1:7" ht="14.45" x14ac:dyDescent="0.3">
      <c r="A45" t="s">
        <v>34</v>
      </c>
      <c r="B45" s="3" t="str">
        <f>"002-196"</f>
        <v>002-196</v>
      </c>
      <c r="C45" t="s">
        <v>50</v>
      </c>
      <c r="D45" s="3">
        <v>933</v>
      </c>
      <c r="E45" s="3" t="s">
        <v>9</v>
      </c>
      <c r="F45" s="3" t="s">
        <v>9</v>
      </c>
      <c r="G45" t="s">
        <v>9</v>
      </c>
    </row>
    <row r="46" spans="1:7" x14ac:dyDescent="0.25">
      <c r="A46" t="s">
        <v>34</v>
      </c>
      <c r="B46" s="3" t="str">
        <f>"002-260"</f>
        <v>002-260</v>
      </c>
      <c r="C46" t="s">
        <v>51</v>
      </c>
      <c r="D46" s="3">
        <v>834</v>
      </c>
      <c r="E46" s="3" t="s">
        <v>9</v>
      </c>
      <c r="F46" s="3" t="s">
        <v>9</v>
      </c>
      <c r="G46" t="s">
        <v>9</v>
      </c>
    </row>
    <row r="47" spans="1:7" x14ac:dyDescent="0.25">
      <c r="A47" t="s">
        <v>34</v>
      </c>
      <c r="B47" s="3" t="str">
        <f>"002-225"</f>
        <v>002-225</v>
      </c>
      <c r="C47" t="s">
        <v>52</v>
      </c>
      <c r="D47" s="3">
        <v>884</v>
      </c>
      <c r="E47" s="3" t="s">
        <v>9</v>
      </c>
      <c r="F47" s="3" t="s">
        <v>9</v>
      </c>
      <c r="G47" t="s">
        <v>9</v>
      </c>
    </row>
    <row r="48" spans="1:7" x14ac:dyDescent="0.25">
      <c r="A48" t="s">
        <v>34</v>
      </c>
      <c r="B48" s="3" t="str">
        <f>"002-293"</f>
        <v>002-293</v>
      </c>
      <c r="C48" t="s">
        <v>53</v>
      </c>
      <c r="D48" s="3">
        <v>787</v>
      </c>
      <c r="E48" s="3" t="s">
        <v>9</v>
      </c>
      <c r="F48" s="3" t="s">
        <v>9</v>
      </c>
      <c r="G48" t="s">
        <v>9</v>
      </c>
    </row>
    <row r="49" spans="1:7" x14ac:dyDescent="0.25">
      <c r="A49" t="s">
        <v>34</v>
      </c>
      <c r="B49" s="3" t="str">
        <f>"002-212"</f>
        <v>002-212</v>
      </c>
      <c r="C49" t="s">
        <v>54</v>
      </c>
      <c r="D49" s="3">
        <v>908</v>
      </c>
      <c r="E49" s="3" t="s">
        <v>9</v>
      </c>
      <c r="F49" s="3" t="s">
        <v>9</v>
      </c>
      <c r="G49" t="s">
        <v>9</v>
      </c>
    </row>
    <row r="50" spans="1:7" x14ac:dyDescent="0.25">
      <c r="A50" t="s">
        <v>34</v>
      </c>
      <c r="B50" s="3" t="str">
        <f>"002-210"</f>
        <v>002-210</v>
      </c>
      <c r="C50" t="s">
        <v>55</v>
      </c>
      <c r="D50" s="3">
        <v>1011</v>
      </c>
      <c r="E50" s="3" t="s">
        <v>9</v>
      </c>
      <c r="F50" s="3" t="s">
        <v>9</v>
      </c>
      <c r="G50" t="s">
        <v>9</v>
      </c>
    </row>
    <row r="51" spans="1:7" x14ac:dyDescent="0.25">
      <c r="A51" t="s">
        <v>34</v>
      </c>
      <c r="B51" s="3" t="str">
        <f>"002-117"</f>
        <v>002-117</v>
      </c>
      <c r="C51" t="s">
        <v>56</v>
      </c>
      <c r="D51" s="3">
        <v>701</v>
      </c>
      <c r="E51" s="3" t="s">
        <v>9</v>
      </c>
      <c r="F51" s="3" t="s">
        <v>9</v>
      </c>
      <c r="G51" t="s">
        <v>9</v>
      </c>
    </row>
    <row r="52" spans="1:7" x14ac:dyDescent="0.25">
      <c r="A52" t="s">
        <v>34</v>
      </c>
      <c r="B52" s="3" t="str">
        <f>"002-121"</f>
        <v>002-121</v>
      </c>
      <c r="C52" t="s">
        <v>57</v>
      </c>
      <c r="D52" s="3">
        <v>879</v>
      </c>
      <c r="E52" s="3" t="s">
        <v>9</v>
      </c>
      <c r="F52" s="3" t="s">
        <v>9</v>
      </c>
      <c r="G52" t="s">
        <v>9</v>
      </c>
    </row>
    <row r="53" spans="1:7" x14ac:dyDescent="0.25">
      <c r="A53" t="s">
        <v>34</v>
      </c>
      <c r="B53" s="3" t="str">
        <f>"002-222"</f>
        <v>002-222</v>
      </c>
      <c r="C53" t="s">
        <v>58</v>
      </c>
      <c r="D53" s="3">
        <v>743</v>
      </c>
      <c r="E53" s="3" t="s">
        <v>9</v>
      </c>
      <c r="F53" s="3" t="s">
        <v>9</v>
      </c>
      <c r="G53" t="s">
        <v>9</v>
      </c>
    </row>
    <row r="54" spans="1:7" x14ac:dyDescent="0.25">
      <c r="A54" t="s">
        <v>34</v>
      </c>
      <c r="B54" s="3" t="str">
        <f>"002-096"</f>
        <v>002-096</v>
      </c>
      <c r="C54" t="s">
        <v>59</v>
      </c>
      <c r="D54" s="3">
        <v>937</v>
      </c>
      <c r="E54" s="3" t="s">
        <v>9</v>
      </c>
      <c r="F54" s="3" t="s">
        <v>9</v>
      </c>
      <c r="G54" t="s">
        <v>9</v>
      </c>
    </row>
    <row r="55" spans="1:7" x14ac:dyDescent="0.25">
      <c r="A55" t="s">
        <v>34</v>
      </c>
      <c r="B55" s="3" t="str">
        <f>"002-165"</f>
        <v>002-165</v>
      </c>
      <c r="C55" t="s">
        <v>60</v>
      </c>
      <c r="D55" s="3">
        <v>931</v>
      </c>
      <c r="E55" s="3" t="s">
        <v>9</v>
      </c>
      <c r="F55" s="3" t="s">
        <v>9</v>
      </c>
      <c r="G55" t="s">
        <v>9</v>
      </c>
    </row>
    <row r="56" spans="1:7" x14ac:dyDescent="0.25">
      <c r="A56" t="s">
        <v>34</v>
      </c>
      <c r="B56" s="3" t="str">
        <f>"002-220"</f>
        <v>002-220</v>
      </c>
      <c r="C56" t="s">
        <v>61</v>
      </c>
      <c r="D56" s="3">
        <v>845</v>
      </c>
      <c r="E56" s="3" t="s">
        <v>9</v>
      </c>
      <c r="F56" s="3" t="s">
        <v>9</v>
      </c>
      <c r="G56" t="s">
        <v>9</v>
      </c>
    </row>
    <row r="57" spans="1:7" x14ac:dyDescent="0.25">
      <c r="A57" t="s">
        <v>34</v>
      </c>
      <c r="B57" s="3" t="str">
        <f>"002-275"</f>
        <v>002-275</v>
      </c>
      <c r="C57" t="s">
        <v>62</v>
      </c>
      <c r="D57" s="3">
        <v>934</v>
      </c>
      <c r="E57" s="3" t="s">
        <v>9</v>
      </c>
      <c r="F57" s="3" t="s">
        <v>9</v>
      </c>
      <c r="G57" t="s">
        <v>9</v>
      </c>
    </row>
    <row r="58" spans="1:7" x14ac:dyDescent="0.25">
      <c r="A58" t="s">
        <v>34</v>
      </c>
      <c r="B58" s="3" t="str">
        <f>"002-116"</f>
        <v>002-116</v>
      </c>
      <c r="C58" t="s">
        <v>63</v>
      </c>
      <c r="D58" s="3">
        <v>799</v>
      </c>
      <c r="E58" s="3" t="s">
        <v>9</v>
      </c>
      <c r="F58" s="3" t="s">
        <v>9</v>
      </c>
      <c r="G58" t="s">
        <v>9</v>
      </c>
    </row>
    <row r="59" spans="1:7" x14ac:dyDescent="0.25">
      <c r="A59" t="s">
        <v>34</v>
      </c>
      <c r="B59" s="3" t="str">
        <f>"002-204"</f>
        <v>002-204</v>
      </c>
      <c r="C59" t="s">
        <v>64</v>
      </c>
      <c r="D59" s="3">
        <v>751</v>
      </c>
      <c r="E59" s="3" t="s">
        <v>9</v>
      </c>
      <c r="F59" s="3" t="s">
        <v>9</v>
      </c>
      <c r="G59" t="s">
        <v>9</v>
      </c>
    </row>
    <row r="60" spans="1:7" x14ac:dyDescent="0.25">
      <c r="A60" t="s">
        <v>34</v>
      </c>
      <c r="B60" s="3" t="str">
        <f>"002-301"</f>
        <v>002-301</v>
      </c>
      <c r="C60" t="s">
        <v>65</v>
      </c>
      <c r="D60" s="3">
        <v>1195</v>
      </c>
      <c r="E60" s="3" t="s">
        <v>9</v>
      </c>
      <c r="F60" s="3" t="s">
        <v>9</v>
      </c>
      <c r="G60" t="s">
        <v>9</v>
      </c>
    </row>
    <row r="61" spans="1:7" x14ac:dyDescent="0.25">
      <c r="A61" t="s">
        <v>34</v>
      </c>
      <c r="B61" s="3" t="str">
        <f>"002-238"</f>
        <v>002-238</v>
      </c>
      <c r="C61" t="s">
        <v>66</v>
      </c>
      <c r="D61" s="3">
        <v>750</v>
      </c>
      <c r="E61" s="3" t="s">
        <v>9</v>
      </c>
      <c r="F61" s="3" t="s">
        <v>9</v>
      </c>
      <c r="G61" t="s">
        <v>9</v>
      </c>
    </row>
    <row r="62" spans="1:7" x14ac:dyDescent="0.25">
      <c r="A62" t="s">
        <v>34</v>
      </c>
      <c r="B62" s="3" t="str">
        <f>"002-343"</f>
        <v>002-343</v>
      </c>
      <c r="C62" t="s">
        <v>67</v>
      </c>
      <c r="D62" s="3">
        <v>1389</v>
      </c>
      <c r="E62" s="3" t="s">
        <v>9</v>
      </c>
      <c r="F62" s="3" t="s">
        <v>9</v>
      </c>
      <c r="G62" t="s">
        <v>9</v>
      </c>
    </row>
    <row r="63" spans="1:7" x14ac:dyDescent="0.25">
      <c r="A63" t="s">
        <v>34</v>
      </c>
      <c r="B63" s="3" t="str">
        <f>"002-223"</f>
        <v>002-223</v>
      </c>
      <c r="C63" t="s">
        <v>68</v>
      </c>
      <c r="D63" s="3">
        <v>808</v>
      </c>
      <c r="E63" s="3" t="s">
        <v>9</v>
      </c>
      <c r="F63" s="3" t="s">
        <v>9</v>
      </c>
      <c r="G63" t="s">
        <v>9</v>
      </c>
    </row>
    <row r="64" spans="1:7" x14ac:dyDescent="0.25">
      <c r="A64" t="s">
        <v>34</v>
      </c>
      <c r="B64" s="3" t="str">
        <f>"002-079"</f>
        <v>002-079</v>
      </c>
      <c r="C64" t="s">
        <v>69</v>
      </c>
      <c r="D64" s="3">
        <v>774</v>
      </c>
      <c r="E64" s="3" t="s">
        <v>9</v>
      </c>
      <c r="F64" s="3" t="s">
        <v>9</v>
      </c>
      <c r="G64" t="s">
        <v>9</v>
      </c>
    </row>
    <row r="65" spans="1:7" x14ac:dyDescent="0.25">
      <c r="A65" t="s">
        <v>34</v>
      </c>
      <c r="B65" s="3" t="str">
        <f>"002-305"</f>
        <v>002-305</v>
      </c>
      <c r="C65" t="s">
        <v>70</v>
      </c>
      <c r="D65" s="3">
        <v>909</v>
      </c>
      <c r="E65" s="3" t="s">
        <v>9</v>
      </c>
      <c r="F65" s="3" t="s">
        <v>9</v>
      </c>
      <c r="G65" t="s">
        <v>9</v>
      </c>
    </row>
    <row r="66" spans="1:7" x14ac:dyDescent="0.25">
      <c r="A66" t="s">
        <v>34</v>
      </c>
      <c r="B66" s="3" t="str">
        <f>"002-201"</f>
        <v>002-201</v>
      </c>
      <c r="C66" t="s">
        <v>71</v>
      </c>
      <c r="D66" s="3">
        <v>960</v>
      </c>
      <c r="E66" s="3" t="s">
        <v>9</v>
      </c>
      <c r="F66" s="3" t="s">
        <v>9</v>
      </c>
      <c r="G66" t="s">
        <v>9</v>
      </c>
    </row>
    <row r="67" spans="1:7" x14ac:dyDescent="0.25">
      <c r="A67" t="s">
        <v>34</v>
      </c>
      <c r="B67" s="3" t="str">
        <f>"002-330"</f>
        <v>002-330</v>
      </c>
      <c r="C67" t="s">
        <v>72</v>
      </c>
      <c r="D67" s="3">
        <v>1391</v>
      </c>
      <c r="E67" s="3" t="s">
        <v>9</v>
      </c>
      <c r="F67" s="3" t="s">
        <v>9</v>
      </c>
      <c r="G67" t="s">
        <v>9</v>
      </c>
    </row>
    <row r="68" spans="1:7" x14ac:dyDescent="0.25">
      <c r="A68" t="s">
        <v>34</v>
      </c>
      <c r="B68" s="3" t="str">
        <f>"002-282"</f>
        <v>002-282</v>
      </c>
      <c r="C68" t="s">
        <v>73</v>
      </c>
      <c r="D68" s="3">
        <v>712</v>
      </c>
      <c r="E68" s="3" t="s">
        <v>9</v>
      </c>
      <c r="F68" s="3" t="s">
        <v>9</v>
      </c>
      <c r="G68" t="s">
        <v>9</v>
      </c>
    </row>
    <row r="69" spans="1:7" x14ac:dyDescent="0.25">
      <c r="A69" t="s">
        <v>34</v>
      </c>
      <c r="B69" s="3" t="str">
        <f>"002-306"</f>
        <v>002-306</v>
      </c>
      <c r="C69" t="s">
        <v>74</v>
      </c>
      <c r="D69" s="3">
        <v>958</v>
      </c>
      <c r="E69" s="3" t="s">
        <v>9</v>
      </c>
      <c r="F69" s="3" t="s">
        <v>9</v>
      </c>
      <c r="G69" t="s">
        <v>9</v>
      </c>
    </row>
    <row r="70" spans="1:7" x14ac:dyDescent="0.25">
      <c r="A70" t="s">
        <v>34</v>
      </c>
      <c r="B70" s="3" t="str">
        <f>"002-239"</f>
        <v>002-239</v>
      </c>
      <c r="C70" t="s">
        <v>75</v>
      </c>
      <c r="D70" s="3">
        <v>874</v>
      </c>
      <c r="E70" s="3" t="s">
        <v>9</v>
      </c>
      <c r="F70" s="3" t="s">
        <v>9</v>
      </c>
      <c r="G70" t="s">
        <v>9</v>
      </c>
    </row>
    <row r="71" spans="1:7" x14ac:dyDescent="0.25">
      <c r="A71" t="s">
        <v>34</v>
      </c>
      <c r="B71" s="3" t="str">
        <f>"002-105"</f>
        <v>002-105</v>
      </c>
      <c r="C71" t="s">
        <v>76</v>
      </c>
      <c r="D71" s="3">
        <v>553</v>
      </c>
      <c r="E71" s="3" t="s">
        <v>9</v>
      </c>
      <c r="F71" s="3" t="s">
        <v>9</v>
      </c>
      <c r="G71" t="s">
        <v>9</v>
      </c>
    </row>
    <row r="72" spans="1:7" x14ac:dyDescent="0.25">
      <c r="A72" t="s">
        <v>34</v>
      </c>
      <c r="B72" s="3" t="str">
        <f>"002-236"</f>
        <v>002-236</v>
      </c>
      <c r="C72" t="s">
        <v>77</v>
      </c>
      <c r="D72" s="3">
        <v>864</v>
      </c>
      <c r="E72" s="3" t="s">
        <v>9</v>
      </c>
      <c r="F72" s="3" t="s">
        <v>9</v>
      </c>
      <c r="G72" t="s">
        <v>9</v>
      </c>
    </row>
    <row r="73" spans="1:7" x14ac:dyDescent="0.25">
      <c r="A73" t="s">
        <v>34</v>
      </c>
      <c r="B73" s="3" t="str">
        <f>"002-267"</f>
        <v>002-267</v>
      </c>
      <c r="C73" t="s">
        <v>78</v>
      </c>
      <c r="D73" s="3">
        <v>831</v>
      </c>
      <c r="E73" s="3" t="s">
        <v>9</v>
      </c>
      <c r="F73" s="3" t="s">
        <v>9</v>
      </c>
      <c r="G73" t="s">
        <v>9</v>
      </c>
    </row>
    <row r="74" spans="1:7" x14ac:dyDescent="0.25">
      <c r="A74" t="s">
        <v>34</v>
      </c>
      <c r="B74" s="3" t="str">
        <f>"002-235"</f>
        <v>002-235</v>
      </c>
      <c r="C74" t="s">
        <v>79</v>
      </c>
      <c r="D74" s="3">
        <v>857</v>
      </c>
      <c r="E74" s="3" t="s">
        <v>9</v>
      </c>
      <c r="F74" s="3" t="s">
        <v>9</v>
      </c>
      <c r="G74" t="s">
        <v>9</v>
      </c>
    </row>
    <row r="75" spans="1:7" x14ac:dyDescent="0.25">
      <c r="A75" t="s">
        <v>34</v>
      </c>
      <c r="B75" s="3" t="str">
        <f>"002-208"</f>
        <v>002-208</v>
      </c>
      <c r="C75" t="s">
        <v>80</v>
      </c>
      <c r="D75" s="3">
        <v>642</v>
      </c>
      <c r="E75" s="3" t="s">
        <v>9</v>
      </c>
      <c r="F75" s="3" t="s">
        <v>9</v>
      </c>
      <c r="G75" t="s">
        <v>9</v>
      </c>
    </row>
    <row r="76" spans="1:7" x14ac:dyDescent="0.25">
      <c r="A76" t="s">
        <v>34</v>
      </c>
      <c r="B76" s="3" t="str">
        <f>"002-308"</f>
        <v>002-308</v>
      </c>
      <c r="C76" t="s">
        <v>81</v>
      </c>
      <c r="D76" s="3">
        <v>799</v>
      </c>
      <c r="E76" s="3" t="s">
        <v>9</v>
      </c>
      <c r="F76" s="3" t="s">
        <v>9</v>
      </c>
      <c r="G76" t="s">
        <v>9</v>
      </c>
    </row>
    <row r="77" spans="1:7" x14ac:dyDescent="0.25">
      <c r="A77" t="s">
        <v>34</v>
      </c>
      <c r="B77" s="3" t="str">
        <f>"002-216"</f>
        <v>002-216</v>
      </c>
      <c r="C77" t="s">
        <v>82</v>
      </c>
      <c r="D77" s="3">
        <v>878</v>
      </c>
      <c r="E77" s="3" t="s">
        <v>9</v>
      </c>
      <c r="F77" s="3" t="s">
        <v>9</v>
      </c>
      <c r="G77" t="s">
        <v>9</v>
      </c>
    </row>
    <row r="78" spans="1:7" x14ac:dyDescent="0.25">
      <c r="A78" t="s">
        <v>34</v>
      </c>
      <c r="B78" s="3" t="str">
        <f>"002-261"</f>
        <v>002-261</v>
      </c>
      <c r="C78" t="s">
        <v>83</v>
      </c>
      <c r="D78" s="3">
        <v>857</v>
      </c>
      <c r="E78" s="3" t="s">
        <v>9</v>
      </c>
      <c r="F78" s="3" t="s">
        <v>9</v>
      </c>
      <c r="G78" t="s">
        <v>9</v>
      </c>
    </row>
    <row r="79" spans="1:7" x14ac:dyDescent="0.25">
      <c r="A79" t="s">
        <v>34</v>
      </c>
      <c r="B79" s="3" t="str">
        <f>"002-300"</f>
        <v>002-300</v>
      </c>
      <c r="C79" t="s">
        <v>84</v>
      </c>
      <c r="D79" s="3">
        <v>814</v>
      </c>
      <c r="E79" s="3" t="s">
        <v>9</v>
      </c>
      <c r="F79" s="3" t="s">
        <v>9</v>
      </c>
      <c r="G79" t="s">
        <v>9</v>
      </c>
    </row>
    <row r="80" spans="1:7" x14ac:dyDescent="0.25">
      <c r="A80" t="s">
        <v>34</v>
      </c>
      <c r="B80" s="3" t="str">
        <f>"002-093"</f>
        <v>002-093</v>
      </c>
      <c r="C80" t="s">
        <v>85</v>
      </c>
      <c r="D80" s="3">
        <v>432</v>
      </c>
      <c r="E80" s="3" t="s">
        <v>9</v>
      </c>
      <c r="F80" s="3" t="s">
        <v>9</v>
      </c>
      <c r="G80" t="s">
        <v>9</v>
      </c>
    </row>
    <row r="81" spans="1:7" x14ac:dyDescent="0.25">
      <c r="A81" t="s">
        <v>34</v>
      </c>
      <c r="B81" s="3" t="str">
        <f>"002-130"</f>
        <v>002-130</v>
      </c>
      <c r="C81" t="s">
        <v>86</v>
      </c>
      <c r="D81" s="3">
        <v>759</v>
      </c>
      <c r="E81" s="3" t="s">
        <v>9</v>
      </c>
      <c r="F81" s="3" t="s">
        <v>9</v>
      </c>
      <c r="G81" t="s">
        <v>9</v>
      </c>
    </row>
    <row r="82" spans="1:7" x14ac:dyDescent="0.25">
      <c r="A82" t="s">
        <v>34</v>
      </c>
      <c r="B82" s="3" t="str">
        <f>"002-089"</f>
        <v>002-089</v>
      </c>
      <c r="C82" t="s">
        <v>87</v>
      </c>
      <c r="D82" s="3">
        <v>451</v>
      </c>
      <c r="E82" s="3" t="s">
        <v>9</v>
      </c>
      <c r="F82" s="3" t="s">
        <v>9</v>
      </c>
      <c r="G82" t="s">
        <v>9</v>
      </c>
    </row>
    <row r="83" spans="1:7" x14ac:dyDescent="0.25">
      <c r="A83" t="s">
        <v>34</v>
      </c>
      <c r="B83" s="3" t="str">
        <f>"002-284"</f>
        <v>002-284</v>
      </c>
      <c r="C83" t="s">
        <v>88</v>
      </c>
      <c r="D83" s="3">
        <v>949</v>
      </c>
      <c r="E83" s="3" t="s">
        <v>9</v>
      </c>
      <c r="F83" s="3" t="s">
        <v>9</v>
      </c>
      <c r="G83" t="s">
        <v>9</v>
      </c>
    </row>
    <row r="84" spans="1:7" x14ac:dyDescent="0.25">
      <c r="A84" t="s">
        <v>34</v>
      </c>
      <c r="B84" s="3" t="str">
        <f>"002-128"</f>
        <v>002-128</v>
      </c>
      <c r="C84" t="s">
        <v>89</v>
      </c>
      <c r="D84" s="3">
        <v>829</v>
      </c>
      <c r="E84" s="3" t="s">
        <v>9</v>
      </c>
      <c r="F84" s="3" t="s">
        <v>9</v>
      </c>
      <c r="G84" t="s">
        <v>9</v>
      </c>
    </row>
    <row r="85" spans="1:7" x14ac:dyDescent="0.25">
      <c r="A85" t="s">
        <v>34</v>
      </c>
      <c r="B85" s="3" t="str">
        <f>"002-315"</f>
        <v>002-315</v>
      </c>
      <c r="C85" t="s">
        <v>90</v>
      </c>
      <c r="D85" s="3">
        <v>1190</v>
      </c>
      <c r="E85" s="3" t="s">
        <v>9</v>
      </c>
      <c r="F85" s="3" t="s">
        <v>9</v>
      </c>
      <c r="G85" t="s">
        <v>9</v>
      </c>
    </row>
    <row r="86" spans="1:7" x14ac:dyDescent="0.25">
      <c r="A86" t="s">
        <v>34</v>
      </c>
      <c r="B86" s="3" t="str">
        <f>"002-209"</f>
        <v>002-209</v>
      </c>
      <c r="C86" t="s">
        <v>91</v>
      </c>
      <c r="D86" s="3">
        <v>960</v>
      </c>
      <c r="E86" s="3" t="s">
        <v>9</v>
      </c>
      <c r="F86" s="3" t="s">
        <v>9</v>
      </c>
      <c r="G86" t="s">
        <v>9</v>
      </c>
    </row>
    <row r="87" spans="1:7" x14ac:dyDescent="0.25">
      <c r="A87" t="s">
        <v>34</v>
      </c>
      <c r="B87" s="3" t="str">
        <f>"002-242"</f>
        <v>002-242</v>
      </c>
      <c r="C87" t="s">
        <v>92</v>
      </c>
      <c r="D87" s="3">
        <v>1082</v>
      </c>
      <c r="E87" s="3" t="s">
        <v>9</v>
      </c>
      <c r="F87" s="3" t="s">
        <v>9</v>
      </c>
      <c r="G87" t="s">
        <v>9</v>
      </c>
    </row>
    <row r="88" spans="1:7" x14ac:dyDescent="0.25">
      <c r="A88" t="s">
        <v>34</v>
      </c>
      <c r="B88" s="3" t="str">
        <f>"002-244"</f>
        <v>002-244</v>
      </c>
      <c r="C88" t="s">
        <v>93</v>
      </c>
      <c r="D88" s="3">
        <v>677</v>
      </c>
      <c r="E88" s="3" t="s">
        <v>9</v>
      </c>
      <c r="F88" s="3" t="s">
        <v>9</v>
      </c>
      <c r="G88" t="s">
        <v>9</v>
      </c>
    </row>
    <row r="89" spans="1:7" x14ac:dyDescent="0.25">
      <c r="A89" t="s">
        <v>34</v>
      </c>
      <c r="B89" s="3" t="str">
        <f>"002-232"</f>
        <v>002-232</v>
      </c>
      <c r="C89" t="s">
        <v>94</v>
      </c>
      <c r="D89" s="3">
        <v>589</v>
      </c>
      <c r="E89" s="3" t="s">
        <v>9</v>
      </c>
      <c r="F89" s="3" t="s">
        <v>9</v>
      </c>
      <c r="G89" t="s">
        <v>9</v>
      </c>
    </row>
    <row r="90" spans="1:7" x14ac:dyDescent="0.25">
      <c r="A90" t="s">
        <v>34</v>
      </c>
      <c r="B90" s="3" t="str">
        <f>"002-356"</f>
        <v>002-356</v>
      </c>
      <c r="C90" t="s">
        <v>95</v>
      </c>
      <c r="D90" s="3">
        <v>1308</v>
      </c>
      <c r="E90" s="3" t="s">
        <v>9</v>
      </c>
      <c r="F90" s="3" t="s">
        <v>9</v>
      </c>
      <c r="G90" t="s">
        <v>9</v>
      </c>
    </row>
    <row r="91" spans="1:7" x14ac:dyDescent="0.25">
      <c r="A91" t="s">
        <v>34</v>
      </c>
      <c r="B91" s="3" t="str">
        <f>"002-218"</f>
        <v>002-218</v>
      </c>
      <c r="C91" t="s">
        <v>96</v>
      </c>
      <c r="D91" s="3">
        <v>782</v>
      </c>
      <c r="E91" s="3" t="s">
        <v>9</v>
      </c>
      <c r="F91" s="3" t="s">
        <v>9</v>
      </c>
      <c r="G91" t="s">
        <v>9</v>
      </c>
    </row>
    <row r="92" spans="1:7" x14ac:dyDescent="0.25">
      <c r="A92" t="s">
        <v>34</v>
      </c>
      <c r="B92" s="3" t="str">
        <f>"002-203"</f>
        <v>002-203</v>
      </c>
      <c r="C92" t="s">
        <v>97</v>
      </c>
      <c r="D92" s="3">
        <v>870</v>
      </c>
      <c r="E92" s="3" t="s">
        <v>9</v>
      </c>
      <c r="F92" s="3" t="s">
        <v>9</v>
      </c>
      <c r="G92" t="s">
        <v>9</v>
      </c>
    </row>
    <row r="93" spans="1:7" x14ac:dyDescent="0.25">
      <c r="A93" t="s">
        <v>34</v>
      </c>
      <c r="B93" s="3" t="str">
        <f>"002-270"</f>
        <v>002-270</v>
      </c>
      <c r="C93" t="s">
        <v>98</v>
      </c>
      <c r="D93" s="3">
        <v>858</v>
      </c>
      <c r="E93" s="3" t="s">
        <v>9</v>
      </c>
      <c r="F93" s="3" t="s">
        <v>9</v>
      </c>
      <c r="G93" t="s">
        <v>9</v>
      </c>
    </row>
    <row r="94" spans="1:7" x14ac:dyDescent="0.25">
      <c r="A94" t="s">
        <v>34</v>
      </c>
      <c r="B94" s="3" t="str">
        <f>"002-214"</f>
        <v>002-214</v>
      </c>
      <c r="C94" t="s">
        <v>99</v>
      </c>
      <c r="D94" s="3">
        <v>719</v>
      </c>
      <c r="E94" s="3" t="s">
        <v>9</v>
      </c>
      <c r="F94" s="3" t="s">
        <v>9</v>
      </c>
      <c r="G94" t="s">
        <v>9</v>
      </c>
    </row>
    <row r="95" spans="1:7" x14ac:dyDescent="0.25">
      <c r="A95" t="s">
        <v>34</v>
      </c>
      <c r="B95" s="3" t="str">
        <f>"002-310"</f>
        <v>002-310</v>
      </c>
      <c r="C95" t="s">
        <v>100</v>
      </c>
      <c r="D95" s="3">
        <v>1246</v>
      </c>
      <c r="E95" s="3" t="s">
        <v>9</v>
      </c>
      <c r="F95" s="3" t="s">
        <v>9</v>
      </c>
      <c r="G95" t="s">
        <v>9</v>
      </c>
    </row>
    <row r="96" spans="1:7" x14ac:dyDescent="0.25">
      <c r="A96" t="s">
        <v>34</v>
      </c>
      <c r="B96" s="3" t="str">
        <f>"002-312"</f>
        <v>002-312</v>
      </c>
      <c r="C96" t="s">
        <v>101</v>
      </c>
      <c r="D96" s="3">
        <v>906</v>
      </c>
      <c r="E96" s="3" t="s">
        <v>9</v>
      </c>
      <c r="F96" s="3" t="s">
        <v>9</v>
      </c>
      <c r="G96" t="s">
        <v>9</v>
      </c>
    </row>
    <row r="97" spans="1:7" x14ac:dyDescent="0.25">
      <c r="A97" t="s">
        <v>34</v>
      </c>
      <c r="B97" s="3" t="str">
        <f>"002-175"</f>
        <v>002-175</v>
      </c>
      <c r="C97" t="s">
        <v>102</v>
      </c>
      <c r="D97" s="3">
        <v>992</v>
      </c>
      <c r="E97" s="3" t="s">
        <v>9</v>
      </c>
      <c r="F97" s="3" t="s">
        <v>9</v>
      </c>
      <c r="G97" t="s">
        <v>9</v>
      </c>
    </row>
    <row r="98" spans="1:7" x14ac:dyDescent="0.25">
      <c r="A98" t="s">
        <v>34</v>
      </c>
      <c r="B98" s="3" t="str">
        <f>"002-243"</f>
        <v>002-243</v>
      </c>
      <c r="C98" t="s">
        <v>103</v>
      </c>
      <c r="D98" s="3">
        <v>675</v>
      </c>
      <c r="E98" s="3" t="s">
        <v>9</v>
      </c>
      <c r="F98" s="3" t="s">
        <v>9</v>
      </c>
      <c r="G98" t="s">
        <v>9</v>
      </c>
    </row>
    <row r="99" spans="1:7" x14ac:dyDescent="0.25">
      <c r="A99" t="s">
        <v>34</v>
      </c>
      <c r="B99" s="3" t="str">
        <f>"002-233"</f>
        <v>002-233</v>
      </c>
      <c r="C99" t="s">
        <v>104</v>
      </c>
      <c r="D99" s="3">
        <v>864</v>
      </c>
      <c r="E99" s="3" t="s">
        <v>9</v>
      </c>
      <c r="F99" s="3" t="s">
        <v>9</v>
      </c>
      <c r="G99" t="s">
        <v>9</v>
      </c>
    </row>
    <row r="100" spans="1:7" x14ac:dyDescent="0.25">
      <c r="A100" t="s">
        <v>34</v>
      </c>
      <c r="B100" s="3" t="str">
        <f>"002-211"</f>
        <v>002-211</v>
      </c>
      <c r="C100" t="s">
        <v>105</v>
      </c>
      <c r="D100" s="3">
        <v>545</v>
      </c>
      <c r="E100" s="3" t="s">
        <v>9</v>
      </c>
      <c r="F100" s="3" t="s">
        <v>9</v>
      </c>
      <c r="G100" t="s">
        <v>9</v>
      </c>
    </row>
    <row r="101" spans="1:7" x14ac:dyDescent="0.25">
      <c r="A101" t="s">
        <v>34</v>
      </c>
      <c r="B101" s="3" t="str">
        <f>"002-288"</f>
        <v>002-288</v>
      </c>
      <c r="C101" t="s">
        <v>106</v>
      </c>
      <c r="D101" s="3">
        <v>462</v>
      </c>
      <c r="E101" s="3" t="s">
        <v>9</v>
      </c>
      <c r="F101" s="3" t="s">
        <v>9</v>
      </c>
      <c r="G101" t="s">
        <v>9</v>
      </c>
    </row>
    <row r="102" spans="1:7" x14ac:dyDescent="0.25">
      <c r="A102" t="s">
        <v>34</v>
      </c>
      <c r="B102" s="3" t="str">
        <f>"002-205"</f>
        <v>002-205</v>
      </c>
      <c r="C102" t="s">
        <v>107</v>
      </c>
      <c r="D102" s="3">
        <v>735</v>
      </c>
      <c r="E102" s="3" t="s">
        <v>9</v>
      </c>
      <c r="F102" s="3" t="s">
        <v>9</v>
      </c>
      <c r="G102" t="s">
        <v>9</v>
      </c>
    </row>
    <row r="103" spans="1:7" x14ac:dyDescent="0.25">
      <c r="A103" t="s">
        <v>34</v>
      </c>
      <c r="B103" s="3" t="str">
        <f>"002-364"</f>
        <v>002-364</v>
      </c>
      <c r="C103" t="s">
        <v>108</v>
      </c>
      <c r="D103" s="3">
        <v>129</v>
      </c>
      <c r="E103" s="3" t="s">
        <v>9</v>
      </c>
      <c r="F103" s="3" t="s">
        <v>9</v>
      </c>
      <c r="G103" t="s">
        <v>9</v>
      </c>
    </row>
    <row r="104" spans="1:7" x14ac:dyDescent="0.25">
      <c r="A104" t="s">
        <v>34</v>
      </c>
      <c r="B104" s="3" t="str">
        <f>"002-302"</f>
        <v>002-302</v>
      </c>
      <c r="C104" t="s">
        <v>109</v>
      </c>
      <c r="D104" s="3">
        <v>1188</v>
      </c>
      <c r="E104" s="3" t="s">
        <v>9</v>
      </c>
      <c r="F104" s="3" t="s">
        <v>9</v>
      </c>
      <c r="G104" t="s">
        <v>9</v>
      </c>
    </row>
    <row r="105" spans="1:7" x14ac:dyDescent="0.25">
      <c r="A105" t="s">
        <v>34</v>
      </c>
      <c r="B105" s="3" t="str">
        <f>"002-192"</f>
        <v>002-192</v>
      </c>
      <c r="C105" t="s">
        <v>110</v>
      </c>
      <c r="D105" s="3">
        <v>746</v>
      </c>
      <c r="E105" s="3" t="s">
        <v>9</v>
      </c>
      <c r="F105" s="3" t="s">
        <v>9</v>
      </c>
      <c r="G105" t="s">
        <v>9</v>
      </c>
    </row>
    <row r="106" spans="1:7" x14ac:dyDescent="0.25">
      <c r="A106" t="s">
        <v>34</v>
      </c>
      <c r="B106" s="3" t="str">
        <f>"002-357"</f>
        <v>002-357</v>
      </c>
      <c r="C106" t="s">
        <v>111</v>
      </c>
      <c r="D106" s="3">
        <v>1255</v>
      </c>
      <c r="E106" s="3" t="s">
        <v>9</v>
      </c>
      <c r="F106" s="3" t="s">
        <v>9</v>
      </c>
      <c r="G106" t="s">
        <v>9</v>
      </c>
    </row>
    <row r="107" spans="1:7" x14ac:dyDescent="0.25">
      <c r="A107" t="s">
        <v>34</v>
      </c>
      <c r="B107" s="3" t="str">
        <f>"002-207"</f>
        <v>002-207</v>
      </c>
      <c r="C107" t="s">
        <v>112</v>
      </c>
      <c r="D107" s="3">
        <v>652</v>
      </c>
      <c r="E107" s="3" t="s">
        <v>9</v>
      </c>
      <c r="F107" s="3" t="s">
        <v>9</v>
      </c>
      <c r="G107" t="s">
        <v>9</v>
      </c>
    </row>
    <row r="108" spans="1:7" x14ac:dyDescent="0.25">
      <c r="A108" t="s">
        <v>34</v>
      </c>
      <c r="B108" s="3" t="str">
        <f>"002-248"</f>
        <v>002-248</v>
      </c>
      <c r="C108" t="s">
        <v>113</v>
      </c>
      <c r="D108" s="3">
        <v>895</v>
      </c>
      <c r="E108" s="3" t="s">
        <v>9</v>
      </c>
      <c r="F108" s="3" t="s">
        <v>9</v>
      </c>
      <c r="G108" t="s">
        <v>9</v>
      </c>
    </row>
    <row r="109" spans="1:7" x14ac:dyDescent="0.25">
      <c r="A109" t="s">
        <v>34</v>
      </c>
      <c r="B109" s="3" t="str">
        <f>"002-245"</f>
        <v>002-245</v>
      </c>
      <c r="C109" t="s">
        <v>114</v>
      </c>
      <c r="D109" s="3">
        <v>658</v>
      </c>
      <c r="E109" s="3" t="s">
        <v>9</v>
      </c>
      <c r="F109" s="3" t="s">
        <v>9</v>
      </c>
      <c r="G109" t="s">
        <v>9</v>
      </c>
    </row>
    <row r="110" spans="1:7" x14ac:dyDescent="0.25">
      <c r="A110" t="s">
        <v>34</v>
      </c>
      <c r="B110" s="3" t="str">
        <f>"002-345"</f>
        <v>002-345</v>
      </c>
      <c r="C110" t="s">
        <v>115</v>
      </c>
      <c r="D110" s="3">
        <v>1457</v>
      </c>
      <c r="E110" s="3" t="s">
        <v>9</v>
      </c>
      <c r="F110" s="3" t="s">
        <v>9</v>
      </c>
      <c r="G110" t="s">
        <v>9</v>
      </c>
    </row>
    <row r="111" spans="1:7" x14ac:dyDescent="0.25">
      <c r="A111" t="s">
        <v>34</v>
      </c>
      <c r="B111" s="3" t="str">
        <f>"002-256"</f>
        <v>002-256</v>
      </c>
      <c r="C111" t="s">
        <v>116</v>
      </c>
      <c r="D111" s="3">
        <v>584</v>
      </c>
      <c r="E111" s="3" t="s">
        <v>9</v>
      </c>
      <c r="F111" s="3" t="s">
        <v>9</v>
      </c>
      <c r="G111" t="s">
        <v>9</v>
      </c>
    </row>
    <row r="112" spans="1:7" x14ac:dyDescent="0.25">
      <c r="A112" t="s">
        <v>34</v>
      </c>
      <c r="B112" s="3" t="str">
        <f>"002-240"</f>
        <v>002-240</v>
      </c>
      <c r="C112" t="s">
        <v>117</v>
      </c>
      <c r="D112" s="3">
        <v>500</v>
      </c>
      <c r="E112" s="3" t="s">
        <v>9</v>
      </c>
      <c r="F112" s="3" t="s">
        <v>9</v>
      </c>
      <c r="G112" t="s">
        <v>9</v>
      </c>
    </row>
    <row r="113" spans="1:7" x14ac:dyDescent="0.25">
      <c r="A113" t="s">
        <v>34</v>
      </c>
      <c r="B113" s="3" t="str">
        <f>"002-221"</f>
        <v>002-221</v>
      </c>
      <c r="C113" t="s">
        <v>118</v>
      </c>
      <c r="D113" s="3">
        <v>731</v>
      </c>
      <c r="E113" s="3" t="s">
        <v>9</v>
      </c>
      <c r="F113" s="3" t="s">
        <v>9</v>
      </c>
      <c r="G113" t="s">
        <v>9</v>
      </c>
    </row>
    <row r="114" spans="1:7" x14ac:dyDescent="0.25">
      <c r="A114" t="s">
        <v>34</v>
      </c>
      <c r="B114" s="3" t="str">
        <f>"002-195"</f>
        <v>002-195</v>
      </c>
      <c r="C114" t="s">
        <v>119</v>
      </c>
      <c r="D114" s="3">
        <v>740</v>
      </c>
      <c r="E114" s="3" t="s">
        <v>9</v>
      </c>
      <c r="F114" s="3" t="s">
        <v>9</v>
      </c>
      <c r="G114" t="s">
        <v>9</v>
      </c>
    </row>
    <row r="115" spans="1:7" x14ac:dyDescent="0.25">
      <c r="A115" t="s">
        <v>34</v>
      </c>
      <c r="B115" s="3" t="str">
        <f>"002-237"</f>
        <v>002-237</v>
      </c>
      <c r="C115" t="s">
        <v>120</v>
      </c>
      <c r="D115" s="3">
        <v>913</v>
      </c>
      <c r="E115" s="3" t="s">
        <v>9</v>
      </c>
      <c r="F115" s="3" t="s">
        <v>9</v>
      </c>
      <c r="G115" t="s">
        <v>9</v>
      </c>
    </row>
    <row r="116" spans="1:7" x14ac:dyDescent="0.25">
      <c r="A116" t="s">
        <v>34</v>
      </c>
      <c r="B116" s="3" t="str">
        <f>"002-335"</f>
        <v>002-335</v>
      </c>
      <c r="C116" t="s">
        <v>121</v>
      </c>
      <c r="D116" s="3">
        <v>1270</v>
      </c>
      <c r="E116" s="3" t="s">
        <v>9</v>
      </c>
      <c r="F116" s="3" t="s">
        <v>9</v>
      </c>
      <c r="G116" t="s">
        <v>9</v>
      </c>
    </row>
    <row r="117" spans="1:7" x14ac:dyDescent="0.25">
      <c r="A117" t="s">
        <v>34</v>
      </c>
      <c r="B117" s="3" t="str">
        <f>"002-307"</f>
        <v>002-307</v>
      </c>
      <c r="C117" t="s">
        <v>122</v>
      </c>
      <c r="D117" s="3">
        <v>1450</v>
      </c>
      <c r="E117" s="3" t="s">
        <v>9</v>
      </c>
      <c r="F117" s="3" t="s">
        <v>9</v>
      </c>
      <c r="G117" t="s">
        <v>9</v>
      </c>
    </row>
    <row r="118" spans="1:7" x14ac:dyDescent="0.25">
      <c r="A118" t="s">
        <v>34</v>
      </c>
      <c r="B118" s="3" t="str">
        <f>"002-258"</f>
        <v>002-258</v>
      </c>
      <c r="C118" t="s">
        <v>123</v>
      </c>
      <c r="D118" s="3">
        <v>832</v>
      </c>
      <c r="E118" s="3" t="s">
        <v>9</v>
      </c>
      <c r="F118" s="3" t="s">
        <v>9</v>
      </c>
      <c r="G118" t="s">
        <v>9</v>
      </c>
    </row>
    <row r="119" spans="1:7" x14ac:dyDescent="0.25">
      <c r="A119" t="s">
        <v>34</v>
      </c>
      <c r="B119" s="3" t="str">
        <f>"002-228"</f>
        <v>002-228</v>
      </c>
      <c r="C119" t="s">
        <v>124</v>
      </c>
      <c r="D119" s="3">
        <v>636</v>
      </c>
      <c r="E119" s="3" t="s">
        <v>9</v>
      </c>
      <c r="F119" s="3" t="s">
        <v>9</v>
      </c>
      <c r="G119" t="s">
        <v>9</v>
      </c>
    </row>
    <row r="120" spans="1:7" x14ac:dyDescent="0.25">
      <c r="A120" t="s">
        <v>34</v>
      </c>
      <c r="B120" s="3" t="str">
        <f>"002-295"</f>
        <v>002-295</v>
      </c>
      <c r="C120" t="s">
        <v>125</v>
      </c>
      <c r="D120" s="3">
        <v>702</v>
      </c>
      <c r="E120" s="3" t="s">
        <v>9</v>
      </c>
      <c r="F120" s="3" t="s">
        <v>9</v>
      </c>
      <c r="G120" t="s">
        <v>9</v>
      </c>
    </row>
    <row r="121" spans="1:7" x14ac:dyDescent="0.25">
      <c r="A121" t="s">
        <v>34</v>
      </c>
      <c r="B121" s="3" t="str">
        <f>"002-405"</f>
        <v>002-405</v>
      </c>
      <c r="C121" t="s">
        <v>126</v>
      </c>
      <c r="D121" s="3">
        <v>2555</v>
      </c>
      <c r="E121" s="3" t="s">
        <v>9</v>
      </c>
      <c r="F121" s="3" t="s">
        <v>9</v>
      </c>
      <c r="G121" t="s">
        <v>9</v>
      </c>
    </row>
    <row r="122" spans="1:7" x14ac:dyDescent="0.25">
      <c r="A122" t="s">
        <v>34</v>
      </c>
      <c r="B122" s="3" t="str">
        <f>"002-129"</f>
        <v>002-129</v>
      </c>
      <c r="C122" t="s">
        <v>127</v>
      </c>
      <c r="D122" s="3">
        <v>718</v>
      </c>
      <c r="E122" s="3" t="s">
        <v>9</v>
      </c>
      <c r="F122" s="3" t="s">
        <v>9</v>
      </c>
      <c r="G122" t="s">
        <v>9</v>
      </c>
    </row>
    <row r="123" spans="1:7" x14ac:dyDescent="0.25">
      <c r="A123" t="s">
        <v>34</v>
      </c>
      <c r="B123" s="3" t="str">
        <f>"002-917"</f>
        <v>002-917</v>
      </c>
      <c r="C123" t="s">
        <v>128</v>
      </c>
      <c r="D123" s="3">
        <v>30</v>
      </c>
      <c r="E123" s="3" t="s">
        <v>9</v>
      </c>
      <c r="F123" s="3" t="s">
        <v>9</v>
      </c>
      <c r="G123" t="s">
        <v>9</v>
      </c>
    </row>
    <row r="124" spans="1:7" x14ac:dyDescent="0.25">
      <c r="A124" t="s">
        <v>34</v>
      </c>
      <c r="B124" s="3" t="str">
        <f>"002-119"</f>
        <v>002-119</v>
      </c>
      <c r="C124" t="s">
        <v>129</v>
      </c>
      <c r="D124" s="3">
        <v>881</v>
      </c>
      <c r="E124" s="3" t="s">
        <v>9</v>
      </c>
      <c r="F124" s="3" t="s">
        <v>9</v>
      </c>
      <c r="G124" t="s">
        <v>9</v>
      </c>
    </row>
    <row r="125" spans="1:7" x14ac:dyDescent="0.25">
      <c r="A125" t="s">
        <v>34</v>
      </c>
      <c r="B125" s="3" t="str">
        <f>"002-231"</f>
        <v>002-231</v>
      </c>
      <c r="C125" t="s">
        <v>130</v>
      </c>
      <c r="D125" s="3">
        <v>654</v>
      </c>
      <c r="E125" s="3" t="s">
        <v>9</v>
      </c>
      <c r="F125" s="3" t="s">
        <v>9</v>
      </c>
      <c r="G125" t="s">
        <v>9</v>
      </c>
    </row>
    <row r="126" spans="1:7" x14ac:dyDescent="0.25">
      <c r="A126" t="s">
        <v>34</v>
      </c>
      <c r="B126" s="3" t="str">
        <f>"002-316"</f>
        <v>002-316</v>
      </c>
      <c r="C126" t="s">
        <v>131</v>
      </c>
      <c r="D126" s="3">
        <v>887</v>
      </c>
      <c r="E126" s="3" t="s">
        <v>9</v>
      </c>
      <c r="F126" s="3" t="s">
        <v>9</v>
      </c>
      <c r="G126" t="s">
        <v>9</v>
      </c>
    </row>
    <row r="127" spans="1:7" x14ac:dyDescent="0.25">
      <c r="A127" t="s">
        <v>34</v>
      </c>
      <c r="B127" s="3" t="str">
        <f>"002-259"</f>
        <v>002-259</v>
      </c>
      <c r="C127" t="s">
        <v>132</v>
      </c>
      <c r="D127" s="3">
        <v>685</v>
      </c>
      <c r="E127" s="3" t="s">
        <v>9</v>
      </c>
      <c r="F127" s="3" t="s">
        <v>9</v>
      </c>
      <c r="G127" t="s">
        <v>9</v>
      </c>
    </row>
    <row r="128" spans="1:7" x14ac:dyDescent="0.25">
      <c r="A128" t="s">
        <v>34</v>
      </c>
      <c r="B128" s="3" t="str">
        <f>"002-311"</f>
        <v>002-311</v>
      </c>
      <c r="C128" t="s">
        <v>133</v>
      </c>
      <c r="D128" s="3">
        <v>1500</v>
      </c>
      <c r="E128" s="3" t="s">
        <v>9</v>
      </c>
      <c r="F128" s="3" t="s">
        <v>9</v>
      </c>
      <c r="G128" t="s">
        <v>9</v>
      </c>
    </row>
    <row r="129" spans="1:7" x14ac:dyDescent="0.25">
      <c r="A129" t="s">
        <v>34</v>
      </c>
      <c r="B129" s="3" t="str">
        <f>"002-325"</f>
        <v>002-325</v>
      </c>
      <c r="C129" t="s">
        <v>134</v>
      </c>
      <c r="D129" s="3">
        <v>1113</v>
      </c>
      <c r="E129" s="3" t="s">
        <v>9</v>
      </c>
      <c r="F129" s="3" t="s">
        <v>9</v>
      </c>
      <c r="G129" t="s">
        <v>9</v>
      </c>
    </row>
    <row r="130" spans="1:7" x14ac:dyDescent="0.25">
      <c r="A130" t="s">
        <v>34</v>
      </c>
      <c r="B130" s="3" t="str">
        <f>"002-332"</f>
        <v>002-332</v>
      </c>
      <c r="C130" t="s">
        <v>135</v>
      </c>
      <c r="D130" s="3">
        <v>1217</v>
      </c>
      <c r="E130" s="3" t="s">
        <v>9</v>
      </c>
      <c r="F130" s="3" t="s">
        <v>9</v>
      </c>
      <c r="G130" t="s">
        <v>9</v>
      </c>
    </row>
    <row r="131" spans="1:7" x14ac:dyDescent="0.25">
      <c r="A131" t="s">
        <v>34</v>
      </c>
      <c r="B131" s="3" t="str">
        <f>"002-149"</f>
        <v>002-149</v>
      </c>
      <c r="C131" t="s">
        <v>136</v>
      </c>
      <c r="D131" s="3">
        <v>710</v>
      </c>
      <c r="E131" s="3" t="s">
        <v>9</v>
      </c>
      <c r="F131" s="3" t="s">
        <v>9</v>
      </c>
      <c r="G131" t="s">
        <v>9</v>
      </c>
    </row>
    <row r="132" spans="1:7" x14ac:dyDescent="0.25">
      <c r="A132" t="s">
        <v>34</v>
      </c>
      <c r="B132" s="3" t="str">
        <f>"002-314"</f>
        <v>002-314</v>
      </c>
      <c r="C132" t="s">
        <v>137</v>
      </c>
      <c r="D132" s="3">
        <v>850</v>
      </c>
      <c r="E132" s="3" t="s">
        <v>9</v>
      </c>
      <c r="F132" s="3" t="s">
        <v>9</v>
      </c>
      <c r="G132" t="s">
        <v>9</v>
      </c>
    </row>
    <row r="133" spans="1:7" x14ac:dyDescent="0.25">
      <c r="A133" t="s">
        <v>34</v>
      </c>
      <c r="B133" s="3" t="str">
        <f>"002-322"</f>
        <v>002-322</v>
      </c>
      <c r="C133" t="s">
        <v>138</v>
      </c>
      <c r="D133" s="3">
        <v>1293</v>
      </c>
      <c r="E133" s="3" t="s">
        <v>9</v>
      </c>
      <c r="F133" s="3" t="s">
        <v>9</v>
      </c>
      <c r="G133" t="s">
        <v>9</v>
      </c>
    </row>
    <row r="134" spans="1:7" x14ac:dyDescent="0.25">
      <c r="A134" t="s">
        <v>34</v>
      </c>
      <c r="B134" s="3" t="str">
        <f>"002-263"</f>
        <v>002-263</v>
      </c>
      <c r="C134" t="s">
        <v>139</v>
      </c>
      <c r="D134" s="3">
        <v>704</v>
      </c>
      <c r="E134" s="3" t="s">
        <v>9</v>
      </c>
      <c r="F134" s="3" t="s">
        <v>9</v>
      </c>
      <c r="G134" t="s">
        <v>9</v>
      </c>
    </row>
    <row r="135" spans="1:7" x14ac:dyDescent="0.25">
      <c r="A135" t="s">
        <v>34</v>
      </c>
      <c r="B135" s="3" t="str">
        <f>"002-297"</f>
        <v>002-297</v>
      </c>
      <c r="C135" t="s">
        <v>140</v>
      </c>
      <c r="D135" s="3">
        <v>666</v>
      </c>
      <c r="E135" s="3" t="s">
        <v>9</v>
      </c>
      <c r="F135" s="3" t="s">
        <v>9</v>
      </c>
      <c r="G135" t="s">
        <v>9</v>
      </c>
    </row>
    <row r="136" spans="1:7" x14ac:dyDescent="0.25">
      <c r="A136" t="s">
        <v>34</v>
      </c>
      <c r="B136" s="3" t="str">
        <f>"002-112"</f>
        <v>002-112</v>
      </c>
      <c r="C136" t="s">
        <v>141</v>
      </c>
      <c r="D136" s="3">
        <v>799</v>
      </c>
      <c r="E136" s="3" t="s">
        <v>9</v>
      </c>
      <c r="F136" s="3" t="s">
        <v>9</v>
      </c>
      <c r="G136" t="s">
        <v>9</v>
      </c>
    </row>
    <row r="137" spans="1:7" x14ac:dyDescent="0.25">
      <c r="A137" t="s">
        <v>34</v>
      </c>
      <c r="B137" s="3" t="str">
        <f>"002-219"</f>
        <v>002-219</v>
      </c>
      <c r="C137" t="s">
        <v>142</v>
      </c>
      <c r="D137" s="3">
        <v>426</v>
      </c>
      <c r="E137" s="3" t="s">
        <v>9</v>
      </c>
      <c r="F137" s="3" t="s">
        <v>9</v>
      </c>
      <c r="G137" t="s">
        <v>9</v>
      </c>
    </row>
    <row r="138" spans="1:7" x14ac:dyDescent="0.25">
      <c r="A138" t="s">
        <v>34</v>
      </c>
      <c r="B138" s="3" t="str">
        <f>"002-257"</f>
        <v>002-257</v>
      </c>
      <c r="C138" t="s">
        <v>143</v>
      </c>
      <c r="D138" s="3">
        <v>626</v>
      </c>
      <c r="E138" s="3" t="s">
        <v>9</v>
      </c>
      <c r="F138" s="3" t="s">
        <v>9</v>
      </c>
      <c r="G138" t="s">
        <v>9</v>
      </c>
    </row>
    <row r="139" spans="1:7" x14ac:dyDescent="0.25">
      <c r="A139" t="s">
        <v>34</v>
      </c>
      <c r="B139" s="3" t="str">
        <f>"002-134"</f>
        <v>002-134</v>
      </c>
      <c r="C139" t="s">
        <v>144</v>
      </c>
      <c r="D139" s="3">
        <v>755</v>
      </c>
      <c r="E139" s="3" t="s">
        <v>9</v>
      </c>
      <c r="F139" s="3" t="s">
        <v>9</v>
      </c>
      <c r="G139" t="s">
        <v>9</v>
      </c>
    </row>
    <row r="140" spans="1:7" x14ac:dyDescent="0.25">
      <c r="A140" t="s">
        <v>34</v>
      </c>
      <c r="B140" s="3" t="str">
        <f>"002-294"</f>
        <v>002-294</v>
      </c>
      <c r="C140" t="s">
        <v>145</v>
      </c>
      <c r="D140" s="3">
        <v>685</v>
      </c>
      <c r="E140" s="3" t="s">
        <v>9</v>
      </c>
      <c r="F140" s="3" t="s">
        <v>9</v>
      </c>
      <c r="G140" t="s">
        <v>9</v>
      </c>
    </row>
    <row r="141" spans="1:7" x14ac:dyDescent="0.25">
      <c r="A141" t="s">
        <v>34</v>
      </c>
      <c r="B141" s="3" t="str">
        <f>"02923"</f>
        <v>02923</v>
      </c>
      <c r="C141" t="s">
        <v>146</v>
      </c>
      <c r="D141" s="3">
        <v>183</v>
      </c>
      <c r="E141" s="3" t="s">
        <v>9</v>
      </c>
      <c r="F141" s="3" t="s">
        <v>9</v>
      </c>
      <c r="G141" t="s">
        <v>9</v>
      </c>
    </row>
    <row r="142" spans="1:7" x14ac:dyDescent="0.25">
      <c r="A142" t="s">
        <v>34</v>
      </c>
      <c r="B142" s="3" t="str">
        <f>"002-446"</f>
        <v>002-446</v>
      </c>
      <c r="C142" t="s">
        <v>147</v>
      </c>
      <c r="D142" s="3">
        <v>2505</v>
      </c>
      <c r="E142" s="3" t="s">
        <v>9</v>
      </c>
      <c r="F142" s="3" t="s">
        <v>9</v>
      </c>
      <c r="G142" t="s">
        <v>9</v>
      </c>
    </row>
    <row r="143" spans="1:7" x14ac:dyDescent="0.25">
      <c r="A143" t="s">
        <v>34</v>
      </c>
      <c r="B143" s="3" t="str">
        <f>"002-269"</f>
        <v>002-269</v>
      </c>
      <c r="C143" t="s">
        <v>148</v>
      </c>
      <c r="D143" s="3">
        <v>760</v>
      </c>
      <c r="E143" s="3" t="s">
        <v>9</v>
      </c>
      <c r="F143" s="3" t="s">
        <v>9</v>
      </c>
      <c r="G143" t="s">
        <v>9</v>
      </c>
    </row>
    <row r="144" spans="1:7" x14ac:dyDescent="0.25">
      <c r="A144" t="s">
        <v>34</v>
      </c>
      <c r="B144" s="3" t="str">
        <f>"002-359"</f>
        <v>002-359</v>
      </c>
      <c r="C144" t="s">
        <v>149</v>
      </c>
      <c r="D144" s="3">
        <v>1378</v>
      </c>
      <c r="E144" s="3" t="s">
        <v>9</v>
      </c>
      <c r="F144" s="3" t="s">
        <v>9</v>
      </c>
      <c r="G144" t="s">
        <v>9</v>
      </c>
    </row>
    <row r="145" spans="1:7" x14ac:dyDescent="0.25">
      <c r="A145" t="s">
        <v>34</v>
      </c>
      <c r="B145" s="3" t="str">
        <f>"002-095"</f>
        <v>002-095</v>
      </c>
      <c r="C145" t="s">
        <v>150</v>
      </c>
      <c r="D145" s="3">
        <v>933</v>
      </c>
      <c r="E145" s="3" t="s">
        <v>9</v>
      </c>
      <c r="F145" s="3" t="s">
        <v>9</v>
      </c>
      <c r="G145" t="s">
        <v>9</v>
      </c>
    </row>
    <row r="146" spans="1:7" x14ac:dyDescent="0.25">
      <c r="A146" t="s">
        <v>34</v>
      </c>
      <c r="B146" s="3" t="str">
        <f>"002-253"</f>
        <v>002-253</v>
      </c>
      <c r="C146" t="s">
        <v>151</v>
      </c>
      <c r="D146" s="3">
        <v>902</v>
      </c>
      <c r="E146" s="3" t="s">
        <v>9</v>
      </c>
      <c r="F146" s="3" t="s">
        <v>9</v>
      </c>
      <c r="G146" t="s">
        <v>9</v>
      </c>
    </row>
    <row r="147" spans="1:7" x14ac:dyDescent="0.25">
      <c r="A147" t="s">
        <v>34</v>
      </c>
      <c r="B147" s="3" t="str">
        <f>"002-125"</f>
        <v>002-125</v>
      </c>
      <c r="C147" t="s">
        <v>152</v>
      </c>
      <c r="D147" s="3">
        <v>850</v>
      </c>
      <c r="E147" s="3" t="s">
        <v>9</v>
      </c>
      <c r="F147" s="3" t="s">
        <v>9</v>
      </c>
      <c r="G147" t="s">
        <v>9</v>
      </c>
    </row>
    <row r="148" spans="1:7" x14ac:dyDescent="0.25">
      <c r="A148" t="s">
        <v>34</v>
      </c>
      <c r="B148" s="3" t="str">
        <f>"002-262"</f>
        <v>002-262</v>
      </c>
      <c r="C148" t="s">
        <v>153</v>
      </c>
      <c r="D148" s="3">
        <v>741</v>
      </c>
      <c r="E148" s="3" t="s">
        <v>9</v>
      </c>
      <c r="F148" s="3" t="s">
        <v>9</v>
      </c>
      <c r="G148" t="s">
        <v>9</v>
      </c>
    </row>
    <row r="149" spans="1:7" x14ac:dyDescent="0.25">
      <c r="A149" t="s">
        <v>34</v>
      </c>
      <c r="B149" s="3" t="str">
        <f>"002-163"</f>
        <v>002-163</v>
      </c>
      <c r="C149" t="s">
        <v>154</v>
      </c>
      <c r="D149" s="3">
        <v>842</v>
      </c>
      <c r="E149" s="3" t="s">
        <v>9</v>
      </c>
      <c r="F149" s="3" t="s">
        <v>9</v>
      </c>
      <c r="G149" t="s">
        <v>9</v>
      </c>
    </row>
    <row r="150" spans="1:7" x14ac:dyDescent="0.25">
      <c r="A150" t="s">
        <v>34</v>
      </c>
      <c r="B150" s="3" t="str">
        <f>"002-266"</f>
        <v>002-266</v>
      </c>
      <c r="C150" t="s">
        <v>155</v>
      </c>
      <c r="D150" s="3">
        <v>810</v>
      </c>
      <c r="E150" s="3" t="s">
        <v>9</v>
      </c>
      <c r="F150" s="3" t="s">
        <v>9</v>
      </c>
      <c r="G150" t="s">
        <v>9</v>
      </c>
    </row>
    <row r="151" spans="1:7" x14ac:dyDescent="0.25">
      <c r="A151" t="s">
        <v>34</v>
      </c>
      <c r="B151" s="3" t="str">
        <f>"002-609"</f>
        <v>002-609</v>
      </c>
      <c r="C151" t="s">
        <v>156</v>
      </c>
      <c r="D151" s="3">
        <v>2509</v>
      </c>
      <c r="E151" s="3" t="s">
        <v>9</v>
      </c>
      <c r="F151" s="3" t="s">
        <v>9</v>
      </c>
      <c r="G151" t="s">
        <v>9</v>
      </c>
    </row>
    <row r="152" spans="1:7" x14ac:dyDescent="0.25">
      <c r="A152" t="s">
        <v>34</v>
      </c>
      <c r="B152" s="3" t="str">
        <f>"002-113"</f>
        <v>002-113</v>
      </c>
      <c r="C152" t="s">
        <v>157</v>
      </c>
      <c r="D152" s="3">
        <v>717</v>
      </c>
      <c r="E152" s="3" t="s">
        <v>9</v>
      </c>
      <c r="F152" s="3" t="s">
        <v>9</v>
      </c>
      <c r="G152" t="s">
        <v>9</v>
      </c>
    </row>
    <row r="153" spans="1:7" x14ac:dyDescent="0.25">
      <c r="A153" t="s">
        <v>34</v>
      </c>
      <c r="B153" s="3" t="str">
        <f>"002-094"</f>
        <v>002-094</v>
      </c>
      <c r="C153" t="s">
        <v>158</v>
      </c>
      <c r="D153" s="3">
        <v>816</v>
      </c>
      <c r="E153" s="3" t="s">
        <v>9</v>
      </c>
      <c r="F153" s="3" t="s">
        <v>9</v>
      </c>
      <c r="G153" t="s">
        <v>9</v>
      </c>
    </row>
    <row r="154" spans="1:7" x14ac:dyDescent="0.25">
      <c r="A154" t="s">
        <v>34</v>
      </c>
      <c r="B154" s="3" t="str">
        <f>"002-086"</f>
        <v>002-086</v>
      </c>
      <c r="C154" t="s">
        <v>159</v>
      </c>
      <c r="D154" s="3">
        <v>854</v>
      </c>
      <c r="E154" s="3" t="s">
        <v>9</v>
      </c>
      <c r="F154" s="3" t="s">
        <v>9</v>
      </c>
      <c r="G154" t="s">
        <v>9</v>
      </c>
    </row>
    <row r="155" spans="1:7" x14ac:dyDescent="0.25">
      <c r="A155" t="s">
        <v>34</v>
      </c>
      <c r="B155" s="3" t="str">
        <f>"002-290"</f>
        <v>002-290</v>
      </c>
      <c r="C155" t="s">
        <v>160</v>
      </c>
      <c r="D155" s="3">
        <v>584</v>
      </c>
      <c r="E155" s="3" t="s">
        <v>9</v>
      </c>
      <c r="F155" s="3" t="s">
        <v>9</v>
      </c>
      <c r="G155" t="s">
        <v>9</v>
      </c>
    </row>
    <row r="156" spans="1:7" x14ac:dyDescent="0.25">
      <c r="A156" t="s">
        <v>34</v>
      </c>
      <c r="B156" s="3" t="str">
        <f>"002-404"</f>
        <v>002-404</v>
      </c>
      <c r="C156" t="s">
        <v>161</v>
      </c>
      <c r="D156" s="3">
        <v>2965</v>
      </c>
      <c r="E156" s="3" t="s">
        <v>9</v>
      </c>
      <c r="F156" s="3" t="s">
        <v>9</v>
      </c>
      <c r="G156" t="s">
        <v>9</v>
      </c>
    </row>
    <row r="157" spans="1:7" x14ac:dyDescent="0.25">
      <c r="A157" t="s">
        <v>34</v>
      </c>
      <c r="B157" s="3" t="str">
        <f>"002-247"</f>
        <v>002-247</v>
      </c>
      <c r="C157" t="s">
        <v>162</v>
      </c>
      <c r="D157" s="3">
        <v>605</v>
      </c>
      <c r="E157" s="3" t="s">
        <v>9</v>
      </c>
      <c r="F157" s="3" t="s">
        <v>9</v>
      </c>
      <c r="G157" t="s">
        <v>9</v>
      </c>
    </row>
    <row r="158" spans="1:7" x14ac:dyDescent="0.25">
      <c r="A158" t="s">
        <v>34</v>
      </c>
      <c r="B158" s="3" t="str">
        <f>"002-916"</f>
        <v>002-916</v>
      </c>
      <c r="C158" t="s">
        <v>163</v>
      </c>
      <c r="D158" s="3">
        <v>76</v>
      </c>
      <c r="E158" s="3" t="s">
        <v>9</v>
      </c>
      <c r="F158" s="3" t="s">
        <v>9</v>
      </c>
      <c r="G158" t="s">
        <v>9</v>
      </c>
    </row>
    <row r="159" spans="1:7" x14ac:dyDescent="0.25">
      <c r="A159" t="s">
        <v>34</v>
      </c>
      <c r="B159" s="3" t="str">
        <f>"002-352"</f>
        <v>002-352</v>
      </c>
      <c r="C159" t="s">
        <v>164</v>
      </c>
      <c r="D159" s="3">
        <v>1324</v>
      </c>
      <c r="E159" s="3" t="s">
        <v>9</v>
      </c>
      <c r="F159" s="3" t="s">
        <v>9</v>
      </c>
      <c r="G159" t="s">
        <v>9</v>
      </c>
    </row>
    <row r="160" spans="1:7" x14ac:dyDescent="0.25">
      <c r="A160" t="s">
        <v>34</v>
      </c>
      <c r="B160" s="3" t="str">
        <f>"002-147"</f>
        <v>002-147</v>
      </c>
      <c r="C160" t="s">
        <v>165</v>
      </c>
      <c r="D160" s="3">
        <v>746</v>
      </c>
      <c r="E160" s="3" t="s">
        <v>9</v>
      </c>
      <c r="F160" s="3" t="s">
        <v>9</v>
      </c>
      <c r="G160" t="s">
        <v>9</v>
      </c>
    </row>
    <row r="161" spans="1:7" x14ac:dyDescent="0.25">
      <c r="A161" t="s">
        <v>34</v>
      </c>
      <c r="B161" s="3" t="str">
        <f>"002-304"</f>
        <v>002-304</v>
      </c>
      <c r="C161" t="s">
        <v>166</v>
      </c>
      <c r="D161" s="3">
        <v>1548</v>
      </c>
      <c r="E161" s="3" t="s">
        <v>9</v>
      </c>
      <c r="F161" s="3" t="s">
        <v>9</v>
      </c>
      <c r="G161" t="s">
        <v>9</v>
      </c>
    </row>
    <row r="162" spans="1:7" x14ac:dyDescent="0.25">
      <c r="A162" t="s">
        <v>34</v>
      </c>
      <c r="B162" s="3" t="str">
        <f>"002-317"</f>
        <v>002-317</v>
      </c>
      <c r="C162" t="s">
        <v>167</v>
      </c>
      <c r="D162" s="3">
        <v>904</v>
      </c>
      <c r="E162" s="3" t="s">
        <v>9</v>
      </c>
      <c r="F162" s="3" t="s">
        <v>9</v>
      </c>
      <c r="G162" t="s">
        <v>9</v>
      </c>
    </row>
    <row r="163" spans="1:7" x14ac:dyDescent="0.25">
      <c r="A163" t="s">
        <v>34</v>
      </c>
      <c r="B163" s="3" t="str">
        <f>"002-091"</f>
        <v>002-091</v>
      </c>
      <c r="C163" t="s">
        <v>168</v>
      </c>
      <c r="D163" s="3">
        <v>738</v>
      </c>
      <c r="E163" s="3" t="s">
        <v>9</v>
      </c>
      <c r="F163" s="3" t="s">
        <v>9</v>
      </c>
      <c r="G163" t="s">
        <v>9</v>
      </c>
    </row>
    <row r="164" spans="1:7" x14ac:dyDescent="0.25">
      <c r="A164" t="s">
        <v>34</v>
      </c>
      <c r="B164" s="3" t="str">
        <f>"002-309"</f>
        <v>002-309</v>
      </c>
      <c r="C164" t="s">
        <v>169</v>
      </c>
      <c r="D164" s="3">
        <v>1347</v>
      </c>
      <c r="E164" s="3" t="s">
        <v>9</v>
      </c>
      <c r="F164" s="3" t="s">
        <v>9</v>
      </c>
      <c r="G164" t="s">
        <v>9</v>
      </c>
    </row>
    <row r="165" spans="1:7" x14ac:dyDescent="0.25">
      <c r="A165" t="s">
        <v>34</v>
      </c>
      <c r="B165" s="3" t="str">
        <f>"002-164"</f>
        <v>002-164</v>
      </c>
      <c r="C165" t="s">
        <v>170</v>
      </c>
      <c r="D165" s="3">
        <v>812</v>
      </c>
      <c r="E165" s="3" t="s">
        <v>9</v>
      </c>
      <c r="F165" s="3" t="s">
        <v>9</v>
      </c>
      <c r="G165" t="s">
        <v>9</v>
      </c>
    </row>
    <row r="166" spans="1:7" x14ac:dyDescent="0.25">
      <c r="A166" t="s">
        <v>34</v>
      </c>
      <c r="B166" s="3" t="str">
        <f>"002-159"</f>
        <v>002-159</v>
      </c>
      <c r="C166" t="s">
        <v>171</v>
      </c>
      <c r="D166" s="3">
        <v>557</v>
      </c>
      <c r="E166" s="3" t="s">
        <v>9</v>
      </c>
      <c r="F166" s="3" t="s">
        <v>9</v>
      </c>
      <c r="G166" t="s">
        <v>9</v>
      </c>
    </row>
    <row r="167" spans="1:7" x14ac:dyDescent="0.25">
      <c r="A167" t="s">
        <v>34</v>
      </c>
      <c r="B167" s="3" t="str">
        <f>"002-278"</f>
        <v>002-278</v>
      </c>
      <c r="C167" t="s">
        <v>172</v>
      </c>
      <c r="D167" s="3">
        <v>571</v>
      </c>
      <c r="E167" s="3" t="s">
        <v>9</v>
      </c>
      <c r="F167" s="3" t="s">
        <v>9</v>
      </c>
      <c r="G167" t="s">
        <v>9</v>
      </c>
    </row>
    <row r="168" spans="1:7" x14ac:dyDescent="0.25">
      <c r="A168" t="s">
        <v>34</v>
      </c>
      <c r="B168" s="3" t="str">
        <f>"002-367"</f>
        <v>002-367</v>
      </c>
      <c r="C168" t="s">
        <v>173</v>
      </c>
      <c r="D168" s="3">
        <v>25</v>
      </c>
      <c r="E168" s="3" t="s">
        <v>9</v>
      </c>
      <c r="F168" s="3" t="s">
        <v>9</v>
      </c>
      <c r="G168" t="s">
        <v>9</v>
      </c>
    </row>
    <row r="169" spans="1:7" x14ac:dyDescent="0.25">
      <c r="A169" t="s">
        <v>34</v>
      </c>
      <c r="B169" s="3" t="str">
        <f>"002-424"</f>
        <v>002-424</v>
      </c>
      <c r="C169" t="s">
        <v>174</v>
      </c>
      <c r="D169" s="3">
        <v>2298</v>
      </c>
      <c r="E169" s="3" t="s">
        <v>9</v>
      </c>
      <c r="F169" s="3" t="s">
        <v>9</v>
      </c>
      <c r="G169" t="s">
        <v>9</v>
      </c>
    </row>
    <row r="170" spans="1:7" x14ac:dyDescent="0.25">
      <c r="A170" t="s">
        <v>34</v>
      </c>
      <c r="B170" s="3" t="str">
        <f>"002-617"</f>
        <v>002-617</v>
      </c>
      <c r="C170" t="s">
        <v>175</v>
      </c>
      <c r="D170" s="3">
        <v>682</v>
      </c>
      <c r="E170" s="3" t="s">
        <v>9</v>
      </c>
      <c r="F170" s="3" t="s">
        <v>9</v>
      </c>
      <c r="G170" t="s">
        <v>9</v>
      </c>
    </row>
    <row r="171" spans="1:7" x14ac:dyDescent="0.25">
      <c r="A171" t="s">
        <v>34</v>
      </c>
      <c r="B171" s="3" t="str">
        <f>"002-180"</f>
        <v>002-180</v>
      </c>
      <c r="C171" t="s">
        <v>176</v>
      </c>
      <c r="D171" s="3">
        <v>746</v>
      </c>
      <c r="E171" s="3" t="s">
        <v>9</v>
      </c>
      <c r="F171" s="3" t="s">
        <v>9</v>
      </c>
      <c r="G171" t="s">
        <v>9</v>
      </c>
    </row>
    <row r="172" spans="1:7" x14ac:dyDescent="0.25">
      <c r="A172" t="s">
        <v>34</v>
      </c>
      <c r="B172" s="3" t="str">
        <f>"002-328"</f>
        <v>002-328</v>
      </c>
      <c r="C172" t="s">
        <v>177</v>
      </c>
      <c r="D172" s="3">
        <v>1287</v>
      </c>
      <c r="E172" s="3" t="s">
        <v>9</v>
      </c>
      <c r="F172" s="3" t="s">
        <v>9</v>
      </c>
      <c r="G172" t="s">
        <v>9</v>
      </c>
    </row>
    <row r="173" spans="1:7" x14ac:dyDescent="0.25">
      <c r="A173" t="s">
        <v>34</v>
      </c>
      <c r="B173" s="3" t="str">
        <f>"002-910"</f>
        <v>002-910</v>
      </c>
      <c r="C173" t="s">
        <v>178</v>
      </c>
      <c r="D173" s="3">
        <v>122</v>
      </c>
      <c r="E173" s="3" t="s">
        <v>9</v>
      </c>
      <c r="F173" s="3" t="s">
        <v>9</v>
      </c>
      <c r="G173" t="s">
        <v>9</v>
      </c>
    </row>
    <row r="174" spans="1:7" x14ac:dyDescent="0.25">
      <c r="A174" t="s">
        <v>34</v>
      </c>
      <c r="B174" s="3" t="str">
        <f>"002-346"</f>
        <v>002-346</v>
      </c>
      <c r="C174" t="s">
        <v>179</v>
      </c>
      <c r="D174" s="3">
        <v>1822</v>
      </c>
      <c r="E174" s="3" t="s">
        <v>9</v>
      </c>
      <c r="F174" s="3" t="s">
        <v>9</v>
      </c>
      <c r="G174" t="s">
        <v>9</v>
      </c>
    </row>
    <row r="175" spans="1:7" x14ac:dyDescent="0.25">
      <c r="A175" t="s">
        <v>34</v>
      </c>
      <c r="B175" s="3" t="str">
        <f>"002-911"</f>
        <v>002-911</v>
      </c>
      <c r="C175" t="s">
        <v>180</v>
      </c>
      <c r="D175" s="3">
        <v>129</v>
      </c>
      <c r="E175" s="3" t="s">
        <v>9</v>
      </c>
      <c r="F175" s="3" t="s">
        <v>9</v>
      </c>
      <c r="G175" t="s">
        <v>9</v>
      </c>
    </row>
    <row r="176" spans="1:7" x14ac:dyDescent="0.25">
      <c r="A176" t="s">
        <v>34</v>
      </c>
      <c r="B176" s="3" t="str">
        <f>"002-087"</f>
        <v>002-087</v>
      </c>
      <c r="C176" t="s">
        <v>181</v>
      </c>
      <c r="D176" s="3">
        <v>269</v>
      </c>
      <c r="E176" s="3" t="s">
        <v>9</v>
      </c>
      <c r="F176" s="3" t="s">
        <v>9</v>
      </c>
      <c r="G176" t="s">
        <v>9</v>
      </c>
    </row>
    <row r="177" spans="1:7" x14ac:dyDescent="0.25">
      <c r="A177" t="s">
        <v>34</v>
      </c>
      <c r="B177" s="3" t="str">
        <f>"002-102"</f>
        <v>002-102</v>
      </c>
      <c r="C177" t="s">
        <v>182</v>
      </c>
      <c r="D177" s="3">
        <v>8</v>
      </c>
      <c r="E177" s="3" t="s">
        <v>9</v>
      </c>
      <c r="F177" s="3" t="s">
        <v>9</v>
      </c>
      <c r="G177" t="s">
        <v>9</v>
      </c>
    </row>
    <row r="178" spans="1:7" x14ac:dyDescent="0.25">
      <c r="A178" t="s">
        <v>34</v>
      </c>
      <c r="B178" s="3" t="str">
        <f>"002-092"</f>
        <v>002-092</v>
      </c>
      <c r="C178" t="s">
        <v>183</v>
      </c>
      <c r="D178" s="3">
        <v>595</v>
      </c>
      <c r="E178" s="3" t="s">
        <v>9</v>
      </c>
      <c r="F178" s="3" t="s">
        <v>9</v>
      </c>
      <c r="G178" t="s">
        <v>9</v>
      </c>
    </row>
    <row r="179" spans="1:7" x14ac:dyDescent="0.25">
      <c r="A179" t="s">
        <v>34</v>
      </c>
      <c r="B179" s="3" t="str">
        <f>"002-153"</f>
        <v>002-153</v>
      </c>
      <c r="C179" t="s">
        <v>184</v>
      </c>
      <c r="D179" s="3">
        <v>855</v>
      </c>
      <c r="E179" s="3" t="s">
        <v>9</v>
      </c>
      <c r="F179" s="3" t="s">
        <v>9</v>
      </c>
      <c r="G179" t="s">
        <v>9</v>
      </c>
    </row>
    <row r="180" spans="1:7" x14ac:dyDescent="0.25">
      <c r="A180" t="s">
        <v>34</v>
      </c>
      <c r="B180" s="3" t="str">
        <f>"002-152"</f>
        <v>002-152</v>
      </c>
      <c r="C180" t="s">
        <v>185</v>
      </c>
      <c r="D180" s="3">
        <v>721</v>
      </c>
      <c r="E180" s="3" t="s">
        <v>9</v>
      </c>
      <c r="F180" s="3" t="s">
        <v>9</v>
      </c>
      <c r="G180" t="s">
        <v>9</v>
      </c>
    </row>
    <row r="181" spans="1:7" x14ac:dyDescent="0.25">
      <c r="A181" t="s">
        <v>34</v>
      </c>
      <c r="B181" s="3" t="str">
        <f>"002-191"</f>
        <v>002-191</v>
      </c>
      <c r="C181" t="s">
        <v>186</v>
      </c>
      <c r="D181" s="3">
        <v>686</v>
      </c>
      <c r="E181" s="3" t="s">
        <v>9</v>
      </c>
      <c r="F181" s="3" t="s">
        <v>9</v>
      </c>
      <c r="G181" t="s">
        <v>9</v>
      </c>
    </row>
    <row r="182" spans="1:7" x14ac:dyDescent="0.25">
      <c r="A182" t="s">
        <v>34</v>
      </c>
      <c r="B182" s="3" t="str">
        <f>"002-363"</f>
        <v>002-363</v>
      </c>
      <c r="C182" t="s">
        <v>187</v>
      </c>
      <c r="D182" s="3">
        <v>337</v>
      </c>
      <c r="E182" s="3" t="s">
        <v>9</v>
      </c>
      <c r="F182" s="3" t="s">
        <v>9</v>
      </c>
      <c r="G182" t="s">
        <v>9</v>
      </c>
    </row>
    <row r="183" spans="1:7" x14ac:dyDescent="0.25">
      <c r="A183" t="s">
        <v>34</v>
      </c>
      <c r="B183" s="3" t="str">
        <f>"002-333"</f>
        <v>002-333</v>
      </c>
      <c r="C183" t="s">
        <v>188</v>
      </c>
      <c r="D183" s="3">
        <v>1122</v>
      </c>
      <c r="E183" s="3" t="s">
        <v>9</v>
      </c>
      <c r="F183" s="3" t="s">
        <v>9</v>
      </c>
      <c r="G183" t="s">
        <v>9</v>
      </c>
    </row>
    <row r="184" spans="1:7" x14ac:dyDescent="0.25">
      <c r="A184" t="s">
        <v>34</v>
      </c>
      <c r="B184" s="3" t="str">
        <f>"002-177"</f>
        <v>002-177</v>
      </c>
      <c r="C184" t="s">
        <v>189</v>
      </c>
      <c r="D184" s="3">
        <v>809</v>
      </c>
      <c r="E184" s="3" t="s">
        <v>9</v>
      </c>
      <c r="F184" s="3" t="s">
        <v>9</v>
      </c>
      <c r="G184" t="s">
        <v>9</v>
      </c>
    </row>
    <row r="185" spans="1:7" x14ac:dyDescent="0.25">
      <c r="A185" t="s">
        <v>34</v>
      </c>
      <c r="B185" s="3" t="str">
        <f>"002-291"</f>
        <v>002-291</v>
      </c>
      <c r="C185" t="s">
        <v>190</v>
      </c>
      <c r="D185" s="3">
        <v>133</v>
      </c>
      <c r="E185" s="3" t="s">
        <v>9</v>
      </c>
      <c r="F185" s="3" t="s">
        <v>9</v>
      </c>
      <c r="G185" t="s">
        <v>9</v>
      </c>
    </row>
    <row r="186" spans="1:7" x14ac:dyDescent="0.25">
      <c r="A186" t="s">
        <v>34</v>
      </c>
      <c r="B186" s="3" t="str">
        <f>"002-264"</f>
        <v>002-264</v>
      </c>
      <c r="C186" t="s">
        <v>191</v>
      </c>
      <c r="D186" s="3">
        <v>557</v>
      </c>
      <c r="E186" s="3" t="s">
        <v>9</v>
      </c>
      <c r="F186" s="3" t="s">
        <v>9</v>
      </c>
      <c r="G186" t="s">
        <v>9</v>
      </c>
    </row>
    <row r="187" spans="1:7" x14ac:dyDescent="0.25">
      <c r="A187" t="s">
        <v>34</v>
      </c>
      <c r="B187" s="3" t="str">
        <f>"002-274"</f>
        <v>002-274</v>
      </c>
      <c r="C187" t="s">
        <v>192</v>
      </c>
      <c r="D187" s="3">
        <v>694</v>
      </c>
      <c r="E187" s="3" t="s">
        <v>9</v>
      </c>
      <c r="F187" s="3" t="s">
        <v>9</v>
      </c>
      <c r="G187" t="s">
        <v>9</v>
      </c>
    </row>
    <row r="188" spans="1:7" x14ac:dyDescent="0.25">
      <c r="A188" t="s">
        <v>34</v>
      </c>
      <c r="B188" s="3" t="str">
        <f>"002-110"</f>
        <v>002-110</v>
      </c>
      <c r="C188" t="s">
        <v>193</v>
      </c>
      <c r="D188" s="3">
        <v>478</v>
      </c>
      <c r="E188" s="3" t="s">
        <v>9</v>
      </c>
      <c r="F188" s="3" t="s">
        <v>9</v>
      </c>
      <c r="G188" t="s">
        <v>9</v>
      </c>
    </row>
    <row r="189" spans="1:7" x14ac:dyDescent="0.25">
      <c r="A189" t="s">
        <v>34</v>
      </c>
      <c r="B189" s="3" t="str">
        <f>"002-292"</f>
        <v>002-292</v>
      </c>
      <c r="C189" t="s">
        <v>194</v>
      </c>
      <c r="D189" s="3">
        <v>355</v>
      </c>
      <c r="E189" s="3" t="s">
        <v>9</v>
      </c>
      <c r="F189" s="3" t="s">
        <v>9</v>
      </c>
      <c r="G189" t="s">
        <v>9</v>
      </c>
    </row>
    <row r="190" spans="1:7" x14ac:dyDescent="0.25">
      <c r="A190" t="s">
        <v>34</v>
      </c>
      <c r="B190" s="3" t="str">
        <f>"002-199"</f>
        <v>002-199</v>
      </c>
      <c r="C190" t="s">
        <v>195</v>
      </c>
      <c r="D190" s="3">
        <v>619</v>
      </c>
      <c r="E190" s="3" t="s">
        <v>9</v>
      </c>
      <c r="F190" s="3" t="s">
        <v>9</v>
      </c>
      <c r="G190" t="s">
        <v>9</v>
      </c>
    </row>
    <row r="191" spans="1:7" x14ac:dyDescent="0.25">
      <c r="A191" t="s">
        <v>34</v>
      </c>
      <c r="B191" s="3" t="str">
        <f>"002-217"</f>
        <v>002-217</v>
      </c>
      <c r="C191" t="s">
        <v>196</v>
      </c>
      <c r="D191" s="3">
        <v>564</v>
      </c>
      <c r="E191" s="3" t="s">
        <v>9</v>
      </c>
      <c r="F191" s="3" t="s">
        <v>9</v>
      </c>
      <c r="G191" t="s">
        <v>9</v>
      </c>
    </row>
    <row r="192" spans="1:7" x14ac:dyDescent="0.25">
      <c r="A192" t="s">
        <v>34</v>
      </c>
      <c r="B192" s="3" t="str">
        <f>"002-268"</f>
        <v>002-268</v>
      </c>
      <c r="C192" t="s">
        <v>197</v>
      </c>
      <c r="D192" s="3">
        <v>475</v>
      </c>
      <c r="E192" s="3" t="s">
        <v>9</v>
      </c>
      <c r="F192" s="3" t="s">
        <v>9</v>
      </c>
      <c r="G192" t="s">
        <v>9</v>
      </c>
    </row>
    <row r="193" spans="1:7" x14ac:dyDescent="0.25">
      <c r="A193" t="s">
        <v>34</v>
      </c>
      <c r="B193" s="3" t="str">
        <f>"002-182"</f>
        <v>002-182</v>
      </c>
      <c r="C193" t="s">
        <v>198</v>
      </c>
      <c r="D193" s="3">
        <v>934</v>
      </c>
      <c r="E193" s="3" t="s">
        <v>9</v>
      </c>
      <c r="F193" s="3" t="s">
        <v>9</v>
      </c>
      <c r="G193" t="s">
        <v>9</v>
      </c>
    </row>
    <row r="194" spans="1:7" x14ac:dyDescent="0.25">
      <c r="A194" t="s">
        <v>34</v>
      </c>
      <c r="B194" s="3" t="str">
        <f>"002-161"</f>
        <v>002-161</v>
      </c>
      <c r="C194" t="s">
        <v>199</v>
      </c>
      <c r="D194" s="3">
        <v>675</v>
      </c>
      <c r="E194" s="3" t="s">
        <v>9</v>
      </c>
      <c r="F194" s="3" t="s">
        <v>9</v>
      </c>
      <c r="G194" t="s">
        <v>9</v>
      </c>
    </row>
    <row r="195" spans="1:7" x14ac:dyDescent="0.25">
      <c r="A195" t="s">
        <v>34</v>
      </c>
      <c r="B195" s="3" t="str">
        <f>"002-131"</f>
        <v>002-131</v>
      </c>
      <c r="C195" t="s">
        <v>200</v>
      </c>
      <c r="D195" s="3">
        <v>494</v>
      </c>
      <c r="E195" s="3" t="s">
        <v>9</v>
      </c>
      <c r="F195" s="3" t="s">
        <v>9</v>
      </c>
      <c r="G195" t="s">
        <v>9</v>
      </c>
    </row>
    <row r="196" spans="1:7" x14ac:dyDescent="0.25">
      <c r="A196" t="s">
        <v>34</v>
      </c>
      <c r="B196" s="3" t="str">
        <f>"002-202"</f>
        <v>002-202</v>
      </c>
      <c r="C196" t="s">
        <v>201</v>
      </c>
      <c r="D196" s="3">
        <v>443</v>
      </c>
      <c r="E196" s="3" t="s">
        <v>9</v>
      </c>
      <c r="F196" s="3" t="s">
        <v>9</v>
      </c>
      <c r="G196" t="s">
        <v>9</v>
      </c>
    </row>
    <row r="197" spans="1:7" x14ac:dyDescent="0.25">
      <c r="A197" t="s">
        <v>34</v>
      </c>
      <c r="B197" s="3" t="str">
        <f>"002-135"</f>
        <v>002-135</v>
      </c>
      <c r="C197" t="s">
        <v>202</v>
      </c>
      <c r="D197" s="3">
        <v>771</v>
      </c>
      <c r="E197" s="3" t="s">
        <v>9</v>
      </c>
      <c r="F197" s="3" t="s">
        <v>9</v>
      </c>
      <c r="G197" t="s">
        <v>9</v>
      </c>
    </row>
    <row r="198" spans="1:7" x14ac:dyDescent="0.25">
      <c r="A198" t="s">
        <v>34</v>
      </c>
      <c r="B198" s="3" t="str">
        <f>"002-265"</f>
        <v>002-265</v>
      </c>
      <c r="C198" t="s">
        <v>203</v>
      </c>
      <c r="D198" s="3">
        <v>611</v>
      </c>
      <c r="E198" s="3" t="s">
        <v>9</v>
      </c>
      <c r="F198" s="3" t="s">
        <v>9</v>
      </c>
      <c r="G198" t="s">
        <v>9</v>
      </c>
    </row>
    <row r="199" spans="1:7" x14ac:dyDescent="0.25">
      <c r="A199" t="s">
        <v>34</v>
      </c>
      <c r="B199" s="3" t="str">
        <f>"002-251"</f>
        <v>002-251</v>
      </c>
      <c r="C199" t="s">
        <v>204</v>
      </c>
      <c r="D199" s="3">
        <v>894</v>
      </c>
      <c r="E199" s="3" t="s">
        <v>9</v>
      </c>
      <c r="F199" s="3" t="s">
        <v>9</v>
      </c>
      <c r="G199" t="s">
        <v>9</v>
      </c>
    </row>
    <row r="200" spans="1:7" x14ac:dyDescent="0.25">
      <c r="A200" t="s">
        <v>34</v>
      </c>
      <c r="B200" s="3" t="str">
        <f>"002-107"</f>
        <v>002-107</v>
      </c>
      <c r="C200" t="s">
        <v>205</v>
      </c>
      <c r="D200" s="3">
        <v>552</v>
      </c>
      <c r="E200" s="3" t="s">
        <v>9</v>
      </c>
      <c r="F200" s="3" t="s">
        <v>9</v>
      </c>
      <c r="G200" t="s">
        <v>9</v>
      </c>
    </row>
    <row r="201" spans="1:7" x14ac:dyDescent="0.25">
      <c r="A201" t="s">
        <v>34</v>
      </c>
      <c r="B201" s="3" t="str">
        <f>"002-127"</f>
        <v>002-127</v>
      </c>
      <c r="C201" t="s">
        <v>206</v>
      </c>
      <c r="D201" s="3">
        <v>764</v>
      </c>
      <c r="E201" s="3" t="s">
        <v>9</v>
      </c>
      <c r="F201" s="3" t="s">
        <v>9</v>
      </c>
      <c r="G201" t="s">
        <v>9</v>
      </c>
    </row>
    <row r="202" spans="1:7" x14ac:dyDescent="0.25">
      <c r="A202" t="s">
        <v>34</v>
      </c>
      <c r="B202" s="3" t="str">
        <f>"002-323"</f>
        <v>002-323</v>
      </c>
      <c r="C202" t="s">
        <v>207</v>
      </c>
      <c r="D202" s="3">
        <v>1249</v>
      </c>
      <c r="E202" s="3" t="s">
        <v>9</v>
      </c>
      <c r="F202" s="3" t="s">
        <v>9</v>
      </c>
      <c r="G202" t="s">
        <v>9</v>
      </c>
    </row>
    <row r="203" spans="1:7" x14ac:dyDescent="0.25">
      <c r="A203" t="s">
        <v>34</v>
      </c>
      <c r="B203" s="3" t="str">
        <f>"002-296"</f>
        <v>002-296</v>
      </c>
      <c r="C203" t="s">
        <v>208</v>
      </c>
      <c r="D203" s="3">
        <v>707</v>
      </c>
      <c r="E203" s="3" t="s">
        <v>9</v>
      </c>
      <c r="F203" s="3" t="s">
        <v>9</v>
      </c>
      <c r="G203" t="s">
        <v>9</v>
      </c>
    </row>
    <row r="204" spans="1:7" x14ac:dyDescent="0.25">
      <c r="A204" t="s">
        <v>34</v>
      </c>
      <c r="B204" s="3" t="str">
        <f>"002-320"</f>
        <v>002-320</v>
      </c>
      <c r="C204" t="s">
        <v>209</v>
      </c>
      <c r="D204" s="3">
        <v>125</v>
      </c>
      <c r="E204" s="3" t="s">
        <v>9</v>
      </c>
      <c r="F204" s="3" t="s">
        <v>9</v>
      </c>
      <c r="G204" t="s">
        <v>9</v>
      </c>
    </row>
    <row r="205" spans="1:7" x14ac:dyDescent="0.25">
      <c r="A205" t="s">
        <v>34</v>
      </c>
      <c r="B205" s="3" t="str">
        <f>"002-106"</f>
        <v>002-106</v>
      </c>
      <c r="C205" t="s">
        <v>210</v>
      </c>
      <c r="D205" s="3">
        <v>600</v>
      </c>
      <c r="E205" s="3" t="s">
        <v>9</v>
      </c>
      <c r="F205" s="3" t="s">
        <v>9</v>
      </c>
      <c r="G205" t="s">
        <v>9</v>
      </c>
    </row>
    <row r="206" spans="1:7" x14ac:dyDescent="0.25">
      <c r="A206" t="s">
        <v>34</v>
      </c>
      <c r="B206" s="3" t="str">
        <f>"002-935"</f>
        <v>002-935</v>
      </c>
      <c r="C206" t="s">
        <v>211</v>
      </c>
      <c r="D206" s="3">
        <v>29</v>
      </c>
      <c r="E206" s="3" t="s">
        <v>9</v>
      </c>
      <c r="F206" s="3" t="s">
        <v>9</v>
      </c>
      <c r="G206" t="s">
        <v>9</v>
      </c>
    </row>
    <row r="207" spans="1:7" x14ac:dyDescent="0.25">
      <c r="A207" t="s">
        <v>34</v>
      </c>
      <c r="B207" s="3" t="str">
        <f>"002-118"</f>
        <v>002-118</v>
      </c>
      <c r="C207" t="s">
        <v>212</v>
      </c>
      <c r="D207" s="3">
        <v>618</v>
      </c>
      <c r="E207" s="3" t="s">
        <v>9</v>
      </c>
      <c r="F207" s="3" t="s">
        <v>9</v>
      </c>
      <c r="G207" t="s">
        <v>9</v>
      </c>
    </row>
    <row r="208" spans="1:7" x14ac:dyDescent="0.25">
      <c r="A208" t="s">
        <v>34</v>
      </c>
      <c r="B208" s="3" t="str">
        <f>"002-255"</f>
        <v>002-255</v>
      </c>
      <c r="C208" t="s">
        <v>213</v>
      </c>
      <c r="D208" s="3">
        <v>704</v>
      </c>
      <c r="E208" s="3" t="s">
        <v>9</v>
      </c>
      <c r="F208" s="3" t="s">
        <v>9</v>
      </c>
      <c r="G208" t="s">
        <v>9</v>
      </c>
    </row>
    <row r="209" spans="1:7" x14ac:dyDescent="0.25">
      <c r="A209" t="s">
        <v>34</v>
      </c>
      <c r="B209" s="3" t="str">
        <f>"02076"</f>
        <v>02076</v>
      </c>
      <c r="C209" t="s">
        <v>214</v>
      </c>
      <c r="D209" s="3">
        <v>704</v>
      </c>
      <c r="E209" s="3" t="s">
        <v>9</v>
      </c>
      <c r="F209" s="3" t="s">
        <v>9</v>
      </c>
      <c r="G209" t="s">
        <v>9</v>
      </c>
    </row>
    <row r="210" spans="1:7" x14ac:dyDescent="0.25">
      <c r="A210" t="s">
        <v>34</v>
      </c>
      <c r="B210" s="3" t="str">
        <f>"002-313"</f>
        <v>002-313</v>
      </c>
      <c r="C210" t="s">
        <v>215</v>
      </c>
      <c r="D210" s="3">
        <v>746</v>
      </c>
      <c r="E210" s="3" t="s">
        <v>9</v>
      </c>
      <c r="F210" s="3" t="s">
        <v>9</v>
      </c>
      <c r="G210" t="s">
        <v>9</v>
      </c>
    </row>
    <row r="211" spans="1:7" x14ac:dyDescent="0.25">
      <c r="A211" t="s">
        <v>34</v>
      </c>
      <c r="B211" s="3" t="str">
        <f>"002-621"</f>
        <v>002-621</v>
      </c>
      <c r="C211" t="s">
        <v>216</v>
      </c>
      <c r="D211" s="3">
        <v>449</v>
      </c>
      <c r="E211" s="3" t="s">
        <v>9</v>
      </c>
      <c r="F211" s="3" t="s">
        <v>9</v>
      </c>
      <c r="G211" t="s">
        <v>9</v>
      </c>
    </row>
    <row r="212" spans="1:7" x14ac:dyDescent="0.25">
      <c r="A212" t="s">
        <v>34</v>
      </c>
      <c r="B212" s="3" t="str">
        <f>"002-179"</f>
        <v>002-179</v>
      </c>
      <c r="C212" t="s">
        <v>217</v>
      </c>
      <c r="D212" s="3">
        <v>803</v>
      </c>
      <c r="E212" s="3" t="s">
        <v>9</v>
      </c>
      <c r="F212" s="3" t="s">
        <v>9</v>
      </c>
      <c r="G212" t="s">
        <v>9</v>
      </c>
    </row>
    <row r="213" spans="1:7" x14ac:dyDescent="0.25">
      <c r="A213" t="s">
        <v>34</v>
      </c>
      <c r="B213" s="3" t="str">
        <f>"002-350"</f>
        <v>002-350</v>
      </c>
      <c r="C213" t="s">
        <v>218</v>
      </c>
      <c r="D213" s="3">
        <v>583</v>
      </c>
      <c r="E213" s="3" t="s">
        <v>9</v>
      </c>
      <c r="F213" s="3" t="s">
        <v>9</v>
      </c>
      <c r="G213" t="s">
        <v>9</v>
      </c>
    </row>
    <row r="214" spans="1:7" x14ac:dyDescent="0.25">
      <c r="A214" t="s">
        <v>34</v>
      </c>
      <c r="B214" s="3" t="str">
        <f>"002-123"</f>
        <v>002-123</v>
      </c>
      <c r="C214" t="s">
        <v>219</v>
      </c>
      <c r="D214" s="3">
        <v>634</v>
      </c>
      <c r="E214" s="3" t="s">
        <v>9</v>
      </c>
      <c r="F214" s="3" t="s">
        <v>9</v>
      </c>
      <c r="G214" t="s">
        <v>9</v>
      </c>
    </row>
    <row r="215" spans="1:7" x14ac:dyDescent="0.25">
      <c r="A215" t="s">
        <v>34</v>
      </c>
      <c r="B215" s="3" t="str">
        <f>"002-337"</f>
        <v>002-337</v>
      </c>
      <c r="C215" t="s">
        <v>220</v>
      </c>
      <c r="D215" s="3">
        <v>1344</v>
      </c>
      <c r="E215" s="3" t="s">
        <v>9</v>
      </c>
      <c r="F215" s="3" t="s">
        <v>9</v>
      </c>
      <c r="G215" t="s">
        <v>9</v>
      </c>
    </row>
    <row r="216" spans="1:7" x14ac:dyDescent="0.25">
      <c r="A216" t="s">
        <v>34</v>
      </c>
      <c r="B216" s="3" t="str">
        <f>"002-139"</f>
        <v>002-139</v>
      </c>
      <c r="C216" t="s">
        <v>221</v>
      </c>
      <c r="D216" s="3">
        <v>808</v>
      </c>
      <c r="E216" s="3" t="s">
        <v>9</v>
      </c>
      <c r="F216" s="3" t="s">
        <v>9</v>
      </c>
      <c r="G216" t="s">
        <v>9</v>
      </c>
    </row>
    <row r="217" spans="1:7" x14ac:dyDescent="0.25">
      <c r="A217" t="s">
        <v>34</v>
      </c>
      <c r="B217" s="3" t="str">
        <f>"002-206"</f>
        <v>002-206</v>
      </c>
      <c r="C217" t="s">
        <v>222</v>
      </c>
      <c r="D217" s="3">
        <v>457</v>
      </c>
      <c r="E217" s="3" t="s">
        <v>9</v>
      </c>
      <c r="F217" s="3" t="s">
        <v>9</v>
      </c>
      <c r="G217" t="s">
        <v>9</v>
      </c>
    </row>
    <row r="218" spans="1:7" x14ac:dyDescent="0.25">
      <c r="A218" t="s">
        <v>34</v>
      </c>
      <c r="B218" s="3" t="str">
        <f>"002-187"</f>
        <v>002-187</v>
      </c>
      <c r="C218" t="s">
        <v>223</v>
      </c>
      <c r="D218" s="3">
        <v>772</v>
      </c>
      <c r="E218" s="3" t="s">
        <v>9</v>
      </c>
      <c r="F218" s="3" t="s">
        <v>9</v>
      </c>
      <c r="G218" t="s">
        <v>9</v>
      </c>
    </row>
    <row r="219" spans="1:7" x14ac:dyDescent="0.25">
      <c r="A219" t="s">
        <v>34</v>
      </c>
      <c r="B219" s="3" t="str">
        <f>"002-249"</f>
        <v>002-249</v>
      </c>
      <c r="C219" t="s">
        <v>224</v>
      </c>
      <c r="D219" s="3">
        <v>666</v>
      </c>
      <c r="E219" s="3" t="s">
        <v>9</v>
      </c>
      <c r="F219" s="3" t="s">
        <v>9</v>
      </c>
      <c r="G219" t="s">
        <v>9</v>
      </c>
    </row>
    <row r="220" spans="1:7" x14ac:dyDescent="0.25">
      <c r="A220" t="s">
        <v>34</v>
      </c>
      <c r="B220" s="3" t="str">
        <f>"002-122"</f>
        <v>002-122</v>
      </c>
      <c r="C220" t="s">
        <v>225</v>
      </c>
      <c r="D220" s="3">
        <v>713</v>
      </c>
      <c r="E220" s="3" t="s">
        <v>9</v>
      </c>
      <c r="F220" s="3" t="s">
        <v>9</v>
      </c>
      <c r="G220" t="s">
        <v>9</v>
      </c>
    </row>
    <row r="221" spans="1:7" x14ac:dyDescent="0.25">
      <c r="A221" t="s">
        <v>34</v>
      </c>
      <c r="B221" s="3" t="str">
        <f>"002-342"</f>
        <v>002-342</v>
      </c>
      <c r="C221" t="s">
        <v>226</v>
      </c>
      <c r="D221" s="3">
        <v>1522</v>
      </c>
      <c r="E221" s="3" t="s">
        <v>9</v>
      </c>
      <c r="F221" s="3" t="s">
        <v>9</v>
      </c>
      <c r="G221" t="s">
        <v>9</v>
      </c>
    </row>
    <row r="222" spans="1:7" x14ac:dyDescent="0.25">
      <c r="A222" t="s">
        <v>34</v>
      </c>
      <c r="B222" s="3" t="str">
        <f>"002-319"</f>
        <v>002-319</v>
      </c>
      <c r="C222" t="s">
        <v>227</v>
      </c>
      <c r="D222" s="3">
        <v>1071</v>
      </c>
      <c r="E222" s="3" t="s">
        <v>9</v>
      </c>
      <c r="F222" s="3" t="s">
        <v>9</v>
      </c>
      <c r="G222" t="s">
        <v>9</v>
      </c>
    </row>
    <row r="223" spans="1:7" x14ac:dyDescent="0.25">
      <c r="A223" t="s">
        <v>34</v>
      </c>
      <c r="B223" s="3" t="str">
        <f>"002-133"</f>
        <v>002-133</v>
      </c>
      <c r="C223" t="s">
        <v>228</v>
      </c>
      <c r="D223" s="3">
        <v>557</v>
      </c>
      <c r="E223" s="3" t="s">
        <v>9</v>
      </c>
      <c r="F223" s="3" t="s">
        <v>9</v>
      </c>
      <c r="G223" t="s">
        <v>9</v>
      </c>
    </row>
    <row r="224" spans="1:7" x14ac:dyDescent="0.25">
      <c r="A224" t="s">
        <v>34</v>
      </c>
      <c r="B224" s="3" t="str">
        <f>"002-326"</f>
        <v>002-326</v>
      </c>
      <c r="C224" t="s">
        <v>229</v>
      </c>
      <c r="D224" s="3">
        <v>1559</v>
      </c>
      <c r="E224" s="3" t="s">
        <v>9</v>
      </c>
      <c r="F224" s="3" t="s">
        <v>9</v>
      </c>
      <c r="G224" t="s">
        <v>9</v>
      </c>
    </row>
    <row r="225" spans="1:7" x14ac:dyDescent="0.25">
      <c r="A225" t="s">
        <v>34</v>
      </c>
      <c r="B225" s="3" t="str">
        <f>"002-429"</f>
        <v>002-429</v>
      </c>
      <c r="C225" t="s">
        <v>230</v>
      </c>
      <c r="D225" s="3">
        <v>2891</v>
      </c>
      <c r="E225" s="3" t="s">
        <v>9</v>
      </c>
      <c r="F225" s="3" t="s">
        <v>9</v>
      </c>
      <c r="G225" t="s">
        <v>9</v>
      </c>
    </row>
    <row r="226" spans="1:7" x14ac:dyDescent="0.25">
      <c r="A226" t="s">
        <v>34</v>
      </c>
      <c r="B226" s="3" t="str">
        <f>"002-410"</f>
        <v>002-410</v>
      </c>
      <c r="C226" t="s">
        <v>231</v>
      </c>
      <c r="D226" s="3">
        <v>1935</v>
      </c>
      <c r="E226" s="3" t="s">
        <v>9</v>
      </c>
      <c r="F226" s="3" t="s">
        <v>9</v>
      </c>
      <c r="G226" t="s">
        <v>9</v>
      </c>
    </row>
    <row r="227" spans="1:7" x14ac:dyDescent="0.25">
      <c r="A227" t="s">
        <v>34</v>
      </c>
      <c r="B227" s="3" t="str">
        <f>"002-430"</f>
        <v>002-430</v>
      </c>
      <c r="C227" t="s">
        <v>232</v>
      </c>
      <c r="D227" s="3">
        <v>2097</v>
      </c>
      <c r="E227" s="3" t="s">
        <v>9</v>
      </c>
      <c r="F227" s="3" t="s">
        <v>9</v>
      </c>
      <c r="G227" t="s">
        <v>9</v>
      </c>
    </row>
    <row r="228" spans="1:7" x14ac:dyDescent="0.25">
      <c r="A228" t="s">
        <v>34</v>
      </c>
      <c r="B228" s="3" t="str">
        <f>"002-409"</f>
        <v>002-409</v>
      </c>
      <c r="C228" t="s">
        <v>233</v>
      </c>
      <c r="D228" s="3">
        <v>2381</v>
      </c>
      <c r="E228" s="3" t="s">
        <v>9</v>
      </c>
      <c r="F228" s="3" t="s">
        <v>9</v>
      </c>
      <c r="G228" t="s">
        <v>9</v>
      </c>
    </row>
    <row r="229" spans="1:7" x14ac:dyDescent="0.25">
      <c r="A229" t="s">
        <v>34</v>
      </c>
      <c r="B229" s="3" t="str">
        <f>"002-415"</f>
        <v>002-415</v>
      </c>
      <c r="C229" t="s">
        <v>234</v>
      </c>
      <c r="D229" s="3">
        <v>2233</v>
      </c>
      <c r="E229" s="3" t="s">
        <v>9</v>
      </c>
      <c r="F229" s="3" t="s">
        <v>9</v>
      </c>
      <c r="G229" t="s">
        <v>9</v>
      </c>
    </row>
    <row r="230" spans="1:7" x14ac:dyDescent="0.25">
      <c r="A230" t="s">
        <v>34</v>
      </c>
      <c r="B230" s="3" t="str">
        <f>"002-955"</f>
        <v>002-955</v>
      </c>
      <c r="C230" t="s">
        <v>235</v>
      </c>
      <c r="D230" s="3">
        <v>328</v>
      </c>
      <c r="E230" s="3" t="s">
        <v>9</v>
      </c>
      <c r="F230" s="3" t="s">
        <v>9</v>
      </c>
      <c r="G230" t="s">
        <v>9</v>
      </c>
    </row>
    <row r="231" spans="1:7" x14ac:dyDescent="0.25">
      <c r="A231" t="s">
        <v>34</v>
      </c>
      <c r="B231" s="3" t="str">
        <f>"002-321"</f>
        <v>002-321</v>
      </c>
      <c r="C231" t="s">
        <v>236</v>
      </c>
      <c r="D231" s="3">
        <v>349</v>
      </c>
      <c r="E231" s="3" t="s">
        <v>9</v>
      </c>
      <c r="F231" s="3" t="s">
        <v>9</v>
      </c>
      <c r="G231" t="s">
        <v>9</v>
      </c>
    </row>
    <row r="232" spans="1:7" x14ac:dyDescent="0.25">
      <c r="A232" t="s">
        <v>34</v>
      </c>
      <c r="B232" s="3" t="str">
        <f>"002-403"</f>
        <v>002-403</v>
      </c>
      <c r="C232" t="s">
        <v>237</v>
      </c>
      <c r="D232" s="3">
        <v>3201</v>
      </c>
      <c r="E232" s="3" t="s">
        <v>9</v>
      </c>
      <c r="F232" s="3" t="s">
        <v>9</v>
      </c>
      <c r="G232" t="s">
        <v>9</v>
      </c>
    </row>
    <row r="233" spans="1:7" x14ac:dyDescent="0.25">
      <c r="A233" t="s">
        <v>34</v>
      </c>
      <c r="B233" s="3" t="str">
        <f>"02432"</f>
        <v>02432</v>
      </c>
      <c r="C233" t="s">
        <v>238</v>
      </c>
      <c r="D233" s="3">
        <v>734</v>
      </c>
      <c r="E233" s="3" t="s">
        <v>9</v>
      </c>
      <c r="F233" s="3" t="s">
        <v>9</v>
      </c>
      <c r="G233" t="s">
        <v>9</v>
      </c>
    </row>
    <row r="234" spans="1:7" x14ac:dyDescent="0.25">
      <c r="A234" t="s">
        <v>34</v>
      </c>
      <c r="B234" s="3" t="str">
        <f>"002-624"</f>
        <v>002-624</v>
      </c>
      <c r="C234" t="s">
        <v>239</v>
      </c>
      <c r="D234" s="3">
        <v>1781</v>
      </c>
      <c r="E234" s="3" t="s">
        <v>9</v>
      </c>
      <c r="F234" s="3" t="s">
        <v>9</v>
      </c>
      <c r="G234" t="s">
        <v>9</v>
      </c>
    </row>
    <row r="235" spans="1:7" x14ac:dyDescent="0.25">
      <c r="A235" t="s">
        <v>34</v>
      </c>
      <c r="B235" s="3" t="str">
        <f>"002-414"</f>
        <v>002-414</v>
      </c>
      <c r="C235" t="s">
        <v>240</v>
      </c>
      <c r="D235" s="3">
        <v>2530</v>
      </c>
      <c r="E235" s="3" t="s">
        <v>9</v>
      </c>
      <c r="F235" s="3" t="s">
        <v>9</v>
      </c>
      <c r="G235" t="s">
        <v>9</v>
      </c>
    </row>
    <row r="236" spans="1:7" x14ac:dyDescent="0.25">
      <c r="A236" t="s">
        <v>34</v>
      </c>
      <c r="B236" s="3" t="str">
        <f>"002-401"</f>
        <v>002-401</v>
      </c>
      <c r="C236" t="s">
        <v>241</v>
      </c>
      <c r="D236" s="3">
        <v>3098</v>
      </c>
      <c r="E236" s="3" t="s">
        <v>9</v>
      </c>
      <c r="F236" s="3" t="s">
        <v>9</v>
      </c>
      <c r="G236" t="s">
        <v>9</v>
      </c>
    </row>
    <row r="237" spans="1:7" x14ac:dyDescent="0.25">
      <c r="A237" t="s">
        <v>34</v>
      </c>
      <c r="B237" s="3" t="str">
        <f>"002-411"</f>
        <v>002-411</v>
      </c>
      <c r="C237" t="s">
        <v>242</v>
      </c>
      <c r="D237" s="3">
        <v>2107</v>
      </c>
      <c r="E237" s="3" t="s">
        <v>9</v>
      </c>
      <c r="F237" s="3" t="s">
        <v>9</v>
      </c>
      <c r="G237" t="s">
        <v>9</v>
      </c>
    </row>
    <row r="238" spans="1:7" x14ac:dyDescent="0.25">
      <c r="A238" t="s">
        <v>34</v>
      </c>
      <c r="B238" s="3" t="str">
        <f>"002-402"</f>
        <v>002-402</v>
      </c>
      <c r="C238" t="s">
        <v>243</v>
      </c>
      <c r="D238" s="3">
        <v>3061</v>
      </c>
      <c r="E238" s="3" t="s">
        <v>9</v>
      </c>
      <c r="F238" s="3" t="s">
        <v>9</v>
      </c>
      <c r="G238" t="s">
        <v>9</v>
      </c>
    </row>
    <row r="239" spans="1:7" x14ac:dyDescent="0.25">
      <c r="A239" t="s">
        <v>34</v>
      </c>
      <c r="B239" s="3" t="str">
        <f>"002-124"</f>
        <v>002-124</v>
      </c>
      <c r="C239" t="s">
        <v>244</v>
      </c>
      <c r="D239" s="3">
        <v>669</v>
      </c>
      <c r="E239" s="3" t="s">
        <v>9</v>
      </c>
      <c r="F239" s="3" t="s">
        <v>9</v>
      </c>
      <c r="G239" t="s">
        <v>9</v>
      </c>
    </row>
    <row r="240" spans="1:7" x14ac:dyDescent="0.25">
      <c r="A240" t="s">
        <v>34</v>
      </c>
      <c r="B240" s="3" t="str">
        <f>"002-189"</f>
        <v>002-189</v>
      </c>
      <c r="C240" t="s">
        <v>245</v>
      </c>
      <c r="D240" s="3">
        <v>780</v>
      </c>
      <c r="E240" s="3" t="s">
        <v>9</v>
      </c>
      <c r="F240" s="3" t="s">
        <v>9</v>
      </c>
      <c r="G240" t="s">
        <v>9</v>
      </c>
    </row>
    <row r="241" spans="1:7" x14ac:dyDescent="0.25">
      <c r="A241" t="s">
        <v>34</v>
      </c>
      <c r="B241" s="3" t="str">
        <f>"002-140"</f>
        <v>002-140</v>
      </c>
      <c r="C241" t="s">
        <v>246</v>
      </c>
      <c r="D241" s="3">
        <v>643</v>
      </c>
      <c r="E241" s="3" t="s">
        <v>9</v>
      </c>
      <c r="F241" s="3" t="s">
        <v>9</v>
      </c>
      <c r="G241" t="s">
        <v>9</v>
      </c>
    </row>
    <row r="242" spans="1:7" x14ac:dyDescent="0.25">
      <c r="A242" t="s">
        <v>34</v>
      </c>
      <c r="B242" s="3" t="str">
        <f>"002-246"</f>
        <v>002-246</v>
      </c>
      <c r="C242" t="s">
        <v>247</v>
      </c>
      <c r="D242" s="3">
        <v>556</v>
      </c>
      <c r="E242" s="3" t="s">
        <v>9</v>
      </c>
      <c r="F242" s="3" t="s">
        <v>9</v>
      </c>
      <c r="G242" t="s">
        <v>9</v>
      </c>
    </row>
    <row r="243" spans="1:7" x14ac:dyDescent="0.25">
      <c r="A243" t="s">
        <v>34</v>
      </c>
      <c r="B243" s="3" t="str">
        <f>"002-303"</f>
        <v>002-303</v>
      </c>
      <c r="C243" t="s">
        <v>248</v>
      </c>
      <c r="D243" s="3">
        <v>1588</v>
      </c>
      <c r="E243" s="3" t="s">
        <v>9</v>
      </c>
      <c r="F243" s="3" t="s">
        <v>9</v>
      </c>
      <c r="G243" t="s">
        <v>9</v>
      </c>
    </row>
    <row r="244" spans="1:7" x14ac:dyDescent="0.25">
      <c r="A244" t="s">
        <v>34</v>
      </c>
      <c r="B244" s="3" t="str">
        <f>"002-156"</f>
        <v>002-156</v>
      </c>
      <c r="C244" t="s">
        <v>249</v>
      </c>
      <c r="D244" s="3">
        <v>704</v>
      </c>
      <c r="E244" s="3" t="s">
        <v>9</v>
      </c>
      <c r="F244" s="3" t="s">
        <v>9</v>
      </c>
      <c r="G244" t="s">
        <v>9</v>
      </c>
    </row>
    <row r="245" spans="1:7" x14ac:dyDescent="0.25">
      <c r="A245" t="s">
        <v>34</v>
      </c>
      <c r="B245" s="3" t="str">
        <f>"002-331"</f>
        <v>002-331</v>
      </c>
      <c r="C245" t="s">
        <v>250</v>
      </c>
      <c r="D245" s="3">
        <v>1041</v>
      </c>
      <c r="E245" s="3" t="s">
        <v>9</v>
      </c>
      <c r="F245" s="3" t="s">
        <v>9</v>
      </c>
      <c r="G245" t="s">
        <v>9</v>
      </c>
    </row>
    <row r="246" spans="1:7" x14ac:dyDescent="0.25">
      <c r="A246" t="s">
        <v>34</v>
      </c>
      <c r="B246" s="3" t="str">
        <f>"002-299"</f>
        <v>002-299</v>
      </c>
      <c r="C246" t="s">
        <v>251</v>
      </c>
      <c r="D246" s="3">
        <v>289</v>
      </c>
      <c r="E246" s="3" t="s">
        <v>9</v>
      </c>
      <c r="F246" s="3" t="s">
        <v>9</v>
      </c>
      <c r="G246" t="s">
        <v>9</v>
      </c>
    </row>
    <row r="247" spans="1:7" x14ac:dyDescent="0.25">
      <c r="A247" t="s">
        <v>34</v>
      </c>
      <c r="B247" s="3" t="str">
        <f>"002-190"</f>
        <v>002-190</v>
      </c>
      <c r="C247" t="s">
        <v>252</v>
      </c>
      <c r="D247" s="3">
        <v>984</v>
      </c>
      <c r="E247" s="3" t="s">
        <v>9</v>
      </c>
      <c r="F247" s="3" t="s">
        <v>9</v>
      </c>
      <c r="G247" t="s">
        <v>9</v>
      </c>
    </row>
    <row r="248" spans="1:7" x14ac:dyDescent="0.25">
      <c r="A248" t="s">
        <v>34</v>
      </c>
      <c r="B248" s="3" t="str">
        <f>"002-358"</f>
        <v>002-358</v>
      </c>
      <c r="C248" t="s">
        <v>253</v>
      </c>
      <c r="D248" s="3">
        <v>529</v>
      </c>
      <c r="E248" s="3" t="s">
        <v>9</v>
      </c>
      <c r="F248" s="3" t="s">
        <v>9</v>
      </c>
      <c r="G248" t="s">
        <v>9</v>
      </c>
    </row>
    <row r="249" spans="1:7" x14ac:dyDescent="0.25">
      <c r="A249" t="s">
        <v>34</v>
      </c>
      <c r="B249" s="3" t="str">
        <f>"002-138"</f>
        <v>002-138</v>
      </c>
      <c r="C249" t="s">
        <v>254</v>
      </c>
      <c r="D249" s="3">
        <v>695</v>
      </c>
      <c r="E249" s="3" t="s">
        <v>9</v>
      </c>
      <c r="F249" s="3" t="s">
        <v>9</v>
      </c>
      <c r="G249" t="s">
        <v>9</v>
      </c>
    </row>
    <row r="250" spans="1:7" x14ac:dyDescent="0.25">
      <c r="A250" t="s">
        <v>34</v>
      </c>
      <c r="B250" s="3" t="str">
        <f>"002-109"</f>
        <v>002-109</v>
      </c>
      <c r="C250" t="s">
        <v>255</v>
      </c>
      <c r="D250" s="3">
        <v>592</v>
      </c>
      <c r="E250" s="3" t="s">
        <v>9</v>
      </c>
      <c r="F250" s="3" t="s">
        <v>9</v>
      </c>
      <c r="G250" t="s">
        <v>9</v>
      </c>
    </row>
    <row r="251" spans="1:7" x14ac:dyDescent="0.25">
      <c r="A251" t="s">
        <v>34</v>
      </c>
      <c r="B251" s="3" t="str">
        <f>"002-168"</f>
        <v>002-168</v>
      </c>
      <c r="C251" t="s">
        <v>256</v>
      </c>
      <c r="D251" s="3">
        <v>801</v>
      </c>
      <c r="E251" s="3" t="s">
        <v>9</v>
      </c>
      <c r="F251" s="3" t="s">
        <v>9</v>
      </c>
      <c r="G251" t="s">
        <v>9</v>
      </c>
    </row>
    <row r="252" spans="1:7" x14ac:dyDescent="0.25">
      <c r="A252" t="s">
        <v>34</v>
      </c>
      <c r="B252" s="3" t="str">
        <f>"002-181"</f>
        <v>002-181</v>
      </c>
      <c r="C252" t="s">
        <v>257</v>
      </c>
      <c r="D252" s="3">
        <v>650</v>
      </c>
      <c r="E252" s="3" t="s">
        <v>9</v>
      </c>
      <c r="F252" s="3" t="s">
        <v>9</v>
      </c>
      <c r="G252" t="s">
        <v>9</v>
      </c>
    </row>
    <row r="253" spans="1:7" x14ac:dyDescent="0.25">
      <c r="A253" t="s">
        <v>34</v>
      </c>
      <c r="B253" s="3" t="str">
        <f>"02215"</f>
        <v>02215</v>
      </c>
      <c r="C253" t="s">
        <v>258</v>
      </c>
      <c r="D253" s="3">
        <v>135</v>
      </c>
      <c r="E253" s="3" t="s">
        <v>9</v>
      </c>
      <c r="F253" s="3" t="s">
        <v>9</v>
      </c>
      <c r="G253" t="s">
        <v>9</v>
      </c>
    </row>
    <row r="254" spans="1:7" x14ac:dyDescent="0.25">
      <c r="A254" t="s">
        <v>34</v>
      </c>
      <c r="B254" s="3" t="str">
        <f>"002-327"</f>
        <v>002-327</v>
      </c>
      <c r="C254" t="s">
        <v>259</v>
      </c>
      <c r="D254" s="3">
        <v>1431</v>
      </c>
      <c r="E254" s="3" t="s">
        <v>9</v>
      </c>
      <c r="F254" s="3" t="s">
        <v>9</v>
      </c>
      <c r="G254" t="s">
        <v>9</v>
      </c>
    </row>
    <row r="255" spans="1:7" x14ac:dyDescent="0.25">
      <c r="A255" t="s">
        <v>34</v>
      </c>
      <c r="B255" s="3" t="str">
        <f>"002-334"</f>
        <v>002-334</v>
      </c>
      <c r="C255" t="s">
        <v>260</v>
      </c>
      <c r="D255" s="3">
        <v>1651</v>
      </c>
      <c r="E255" s="3" t="s">
        <v>9</v>
      </c>
      <c r="F255" s="3" t="s">
        <v>9</v>
      </c>
      <c r="G255" t="s">
        <v>9</v>
      </c>
    </row>
    <row r="256" spans="1:7" x14ac:dyDescent="0.25">
      <c r="A256" t="s">
        <v>34</v>
      </c>
      <c r="B256" s="3" t="str">
        <f>"002-171"</f>
        <v>002-171</v>
      </c>
      <c r="C256" t="s">
        <v>261</v>
      </c>
      <c r="D256" s="3">
        <v>732</v>
      </c>
      <c r="E256" s="3" t="s">
        <v>9</v>
      </c>
      <c r="F256" s="3" t="s">
        <v>9</v>
      </c>
      <c r="G256" t="s">
        <v>9</v>
      </c>
    </row>
    <row r="257" spans="1:7" x14ac:dyDescent="0.25">
      <c r="A257" t="s">
        <v>34</v>
      </c>
      <c r="B257" s="3" t="str">
        <f>"002-280"</f>
        <v>002-280</v>
      </c>
      <c r="C257" t="s">
        <v>262</v>
      </c>
      <c r="D257" s="3">
        <v>818</v>
      </c>
      <c r="E257" s="3" t="s">
        <v>9</v>
      </c>
      <c r="F257" s="3" t="s">
        <v>9</v>
      </c>
      <c r="G257" t="s">
        <v>9</v>
      </c>
    </row>
    <row r="258" spans="1:7" x14ac:dyDescent="0.25">
      <c r="A258" t="s">
        <v>34</v>
      </c>
      <c r="B258" s="3" t="str">
        <f>"002-142"</f>
        <v>002-142</v>
      </c>
      <c r="C258" t="s">
        <v>263</v>
      </c>
      <c r="D258" s="3">
        <v>730</v>
      </c>
      <c r="E258" s="3" t="s">
        <v>9</v>
      </c>
      <c r="F258" s="3" t="s">
        <v>9</v>
      </c>
      <c r="G258" t="s">
        <v>9</v>
      </c>
    </row>
    <row r="259" spans="1:7" x14ac:dyDescent="0.25">
      <c r="A259" t="s">
        <v>34</v>
      </c>
      <c r="B259" s="3" t="str">
        <f>"002-158"</f>
        <v>002-158</v>
      </c>
      <c r="C259" t="s">
        <v>264</v>
      </c>
      <c r="D259" s="3">
        <v>683</v>
      </c>
      <c r="E259" s="3" t="s">
        <v>9</v>
      </c>
      <c r="F259" s="3" t="s">
        <v>9</v>
      </c>
      <c r="G259" t="s">
        <v>9</v>
      </c>
    </row>
    <row r="260" spans="1:7" x14ac:dyDescent="0.25">
      <c r="A260" t="s">
        <v>34</v>
      </c>
      <c r="B260" s="3" t="str">
        <f>"002-132"</f>
        <v>002-132</v>
      </c>
      <c r="C260" t="s">
        <v>265</v>
      </c>
      <c r="D260" s="3">
        <v>641</v>
      </c>
      <c r="E260" s="3" t="s">
        <v>9</v>
      </c>
      <c r="F260" s="3" t="s">
        <v>9</v>
      </c>
      <c r="G260" t="s">
        <v>9</v>
      </c>
    </row>
    <row r="261" spans="1:7" x14ac:dyDescent="0.25">
      <c r="A261" t="s">
        <v>34</v>
      </c>
      <c r="B261" s="3" t="str">
        <f>"002-114"</f>
        <v>002-114</v>
      </c>
      <c r="C261" t="s">
        <v>266</v>
      </c>
      <c r="D261" s="3">
        <v>197</v>
      </c>
      <c r="E261" s="3" t="s">
        <v>9</v>
      </c>
      <c r="F261" s="3" t="s">
        <v>9</v>
      </c>
      <c r="G261" t="s">
        <v>9</v>
      </c>
    </row>
    <row r="262" spans="1:7" x14ac:dyDescent="0.25">
      <c r="A262" t="s">
        <v>34</v>
      </c>
      <c r="B262" s="3" t="str">
        <f>"002-276"</f>
        <v>002-276</v>
      </c>
      <c r="C262" t="s">
        <v>267</v>
      </c>
      <c r="D262" s="3">
        <v>765</v>
      </c>
      <c r="E262" s="3" t="s">
        <v>9</v>
      </c>
      <c r="F262" s="3" t="s">
        <v>9</v>
      </c>
      <c r="G262" t="s">
        <v>9</v>
      </c>
    </row>
    <row r="263" spans="1:7" x14ac:dyDescent="0.25">
      <c r="A263" t="s">
        <v>34</v>
      </c>
      <c r="B263" s="3" t="str">
        <f>"002-120"</f>
        <v>002-120</v>
      </c>
      <c r="C263" t="s">
        <v>268</v>
      </c>
      <c r="D263" s="3">
        <v>513</v>
      </c>
      <c r="E263" s="3" t="s">
        <v>9</v>
      </c>
      <c r="F263" s="3" t="s">
        <v>9</v>
      </c>
      <c r="G263" t="s">
        <v>9</v>
      </c>
    </row>
    <row r="264" spans="1:7" x14ac:dyDescent="0.25">
      <c r="A264" t="s">
        <v>34</v>
      </c>
      <c r="B264" s="3" t="str">
        <f>"002-178"</f>
        <v>002-178</v>
      </c>
      <c r="C264" t="s">
        <v>269</v>
      </c>
      <c r="D264" s="3">
        <v>999</v>
      </c>
      <c r="E264" s="3" t="s">
        <v>9</v>
      </c>
      <c r="F264" s="3" t="s">
        <v>9</v>
      </c>
      <c r="G264" t="s">
        <v>9</v>
      </c>
    </row>
    <row r="265" spans="1:7" x14ac:dyDescent="0.25">
      <c r="A265" t="s">
        <v>34</v>
      </c>
      <c r="B265" s="3" t="str">
        <f>"002-099"</f>
        <v>002-099</v>
      </c>
      <c r="C265" t="s">
        <v>270</v>
      </c>
      <c r="D265" s="3">
        <v>851</v>
      </c>
      <c r="E265" s="3" t="s">
        <v>9</v>
      </c>
      <c r="F265" s="3" t="s">
        <v>9</v>
      </c>
      <c r="G265" t="s">
        <v>9</v>
      </c>
    </row>
    <row r="266" spans="1:7" x14ac:dyDescent="0.25">
      <c r="A266" t="s">
        <v>34</v>
      </c>
      <c r="B266" s="3" t="str">
        <f>"002-285"</f>
        <v>002-285</v>
      </c>
      <c r="C266" t="s">
        <v>271</v>
      </c>
      <c r="D266" s="3">
        <v>611</v>
      </c>
      <c r="E266" s="3" t="s">
        <v>9</v>
      </c>
      <c r="F266" s="3" t="s">
        <v>9</v>
      </c>
      <c r="G266" t="s">
        <v>9</v>
      </c>
    </row>
    <row r="267" spans="1:7" x14ac:dyDescent="0.25">
      <c r="A267" t="s">
        <v>34</v>
      </c>
      <c r="B267" s="3" t="str">
        <f>"002-362"</f>
        <v>002-362</v>
      </c>
      <c r="C267" t="s">
        <v>272</v>
      </c>
      <c r="D267" s="3">
        <v>1386</v>
      </c>
      <c r="E267" s="3" t="s">
        <v>9</v>
      </c>
      <c r="F267" s="3" t="s">
        <v>9</v>
      </c>
      <c r="G267" t="s">
        <v>9</v>
      </c>
    </row>
    <row r="268" spans="1:7" x14ac:dyDescent="0.25">
      <c r="A268" t="s">
        <v>34</v>
      </c>
      <c r="B268" s="3" t="str">
        <f>"002-344"</f>
        <v>002-344</v>
      </c>
      <c r="C268" t="s">
        <v>273</v>
      </c>
      <c r="D268" s="3">
        <v>1286</v>
      </c>
      <c r="E268" s="3" t="s">
        <v>9</v>
      </c>
      <c r="F268" s="3" t="s">
        <v>9</v>
      </c>
      <c r="G268" t="s">
        <v>9</v>
      </c>
    </row>
    <row r="269" spans="1:7" x14ac:dyDescent="0.25">
      <c r="A269" t="s">
        <v>34</v>
      </c>
      <c r="B269" s="3" t="str">
        <f>"02080"</f>
        <v>02080</v>
      </c>
      <c r="C269" t="s">
        <v>274</v>
      </c>
      <c r="D269" s="3">
        <v>1070</v>
      </c>
      <c r="E269" s="3" t="s">
        <v>9</v>
      </c>
      <c r="F269" s="3" t="s">
        <v>9</v>
      </c>
      <c r="G269" t="s">
        <v>9</v>
      </c>
    </row>
    <row r="270" spans="1:7" x14ac:dyDescent="0.25">
      <c r="A270" t="s">
        <v>34</v>
      </c>
      <c r="B270" s="3" t="str">
        <f>"002-174"</f>
        <v>002-174</v>
      </c>
      <c r="C270" t="s">
        <v>275</v>
      </c>
      <c r="D270" s="3">
        <v>811</v>
      </c>
      <c r="E270" s="3" t="s">
        <v>9</v>
      </c>
      <c r="F270" s="3" t="s">
        <v>9</v>
      </c>
      <c r="G270" t="s">
        <v>9</v>
      </c>
    </row>
    <row r="271" spans="1:7" x14ac:dyDescent="0.25">
      <c r="A271" t="s">
        <v>34</v>
      </c>
      <c r="B271" s="3" t="str">
        <f>"002-349"</f>
        <v>002-349</v>
      </c>
      <c r="C271" t="s">
        <v>276</v>
      </c>
      <c r="D271" s="3">
        <v>1824</v>
      </c>
      <c r="E271" s="3" t="s">
        <v>9</v>
      </c>
      <c r="F271" s="3" t="s">
        <v>9</v>
      </c>
      <c r="G271" t="s">
        <v>9</v>
      </c>
    </row>
    <row r="272" spans="1:7" x14ac:dyDescent="0.25">
      <c r="A272" t="s">
        <v>34</v>
      </c>
      <c r="B272" s="3" t="str">
        <f>"002-150"</f>
        <v>002-150</v>
      </c>
      <c r="C272" t="s">
        <v>277</v>
      </c>
      <c r="D272" s="3">
        <v>723</v>
      </c>
      <c r="E272" s="3" t="s">
        <v>9</v>
      </c>
      <c r="F272" s="3" t="s">
        <v>9</v>
      </c>
      <c r="G272" t="s">
        <v>9</v>
      </c>
    </row>
    <row r="273" spans="1:7" x14ac:dyDescent="0.25">
      <c r="A273" t="s">
        <v>34</v>
      </c>
      <c r="B273" s="3" t="str">
        <f>"002-194"</f>
        <v>002-194</v>
      </c>
      <c r="C273" t="s">
        <v>278</v>
      </c>
      <c r="D273" s="3">
        <v>1063</v>
      </c>
      <c r="E273" s="3" t="s">
        <v>9</v>
      </c>
      <c r="F273" s="3" t="s">
        <v>9</v>
      </c>
      <c r="G273" t="s">
        <v>9</v>
      </c>
    </row>
    <row r="274" spans="1:7" x14ac:dyDescent="0.25">
      <c r="A274" t="s">
        <v>34</v>
      </c>
      <c r="B274" s="3" t="str">
        <f>"002-336"</f>
        <v>002-336</v>
      </c>
      <c r="C274" t="s">
        <v>279</v>
      </c>
      <c r="D274" s="3">
        <v>33</v>
      </c>
      <c r="E274" s="3" t="s">
        <v>9</v>
      </c>
      <c r="F274" s="3" t="s">
        <v>9</v>
      </c>
      <c r="G274" t="s">
        <v>9</v>
      </c>
    </row>
    <row r="275" spans="1:7" x14ac:dyDescent="0.25">
      <c r="A275" t="s">
        <v>34</v>
      </c>
      <c r="B275" s="3" t="str">
        <f>"002-277"</f>
        <v>002-277</v>
      </c>
      <c r="C275" t="s">
        <v>280</v>
      </c>
      <c r="D275" s="3">
        <v>635</v>
      </c>
      <c r="E275" s="3" t="s">
        <v>9</v>
      </c>
      <c r="F275" s="3" t="s">
        <v>9</v>
      </c>
      <c r="G275" t="s">
        <v>9</v>
      </c>
    </row>
    <row r="276" spans="1:7" x14ac:dyDescent="0.25">
      <c r="A276" t="s">
        <v>34</v>
      </c>
      <c r="B276" s="3" t="str">
        <f>"002-198"</f>
        <v>002-198</v>
      </c>
      <c r="C276" t="s">
        <v>281</v>
      </c>
      <c r="D276" s="3">
        <v>797</v>
      </c>
      <c r="E276" s="3" t="s">
        <v>9</v>
      </c>
      <c r="F276" s="3" t="s">
        <v>9</v>
      </c>
      <c r="G276" t="s">
        <v>9</v>
      </c>
    </row>
    <row r="277" spans="1:7" x14ac:dyDescent="0.25">
      <c r="A277" t="s">
        <v>34</v>
      </c>
      <c r="B277" s="3" t="str">
        <f>"002-170"</f>
        <v>002-170</v>
      </c>
      <c r="C277" t="s">
        <v>282</v>
      </c>
      <c r="D277" s="3">
        <v>707</v>
      </c>
      <c r="E277" s="3" t="s">
        <v>9</v>
      </c>
      <c r="F277" s="3" t="s">
        <v>9</v>
      </c>
      <c r="G277" t="s">
        <v>9</v>
      </c>
    </row>
    <row r="278" spans="1:7" x14ac:dyDescent="0.25">
      <c r="A278" t="s">
        <v>34</v>
      </c>
      <c r="B278" s="3" t="str">
        <f>"002-347"</f>
        <v>002-347</v>
      </c>
      <c r="C278" t="s">
        <v>283</v>
      </c>
      <c r="D278" s="3">
        <v>1460</v>
      </c>
      <c r="E278" s="3" t="s">
        <v>9</v>
      </c>
      <c r="F278" s="3" t="s">
        <v>9</v>
      </c>
      <c r="G278" t="s">
        <v>9</v>
      </c>
    </row>
    <row r="279" spans="1:7" x14ac:dyDescent="0.25">
      <c r="A279" t="s">
        <v>34</v>
      </c>
      <c r="B279" s="3" t="str">
        <f>"002-148"</f>
        <v>002-148</v>
      </c>
      <c r="C279" t="s">
        <v>284</v>
      </c>
      <c r="D279" s="3">
        <v>597</v>
      </c>
      <c r="E279" s="3" t="s">
        <v>9</v>
      </c>
      <c r="F279" s="3" t="s">
        <v>9</v>
      </c>
      <c r="G279" t="s">
        <v>9</v>
      </c>
    </row>
    <row r="280" spans="1:7" x14ac:dyDescent="0.25">
      <c r="A280" t="s">
        <v>34</v>
      </c>
      <c r="B280" s="3" t="str">
        <f>"002-167"</f>
        <v>002-167</v>
      </c>
      <c r="C280" t="s">
        <v>285</v>
      </c>
      <c r="D280" s="3">
        <v>637</v>
      </c>
      <c r="E280" s="3" t="s">
        <v>9</v>
      </c>
      <c r="F280" s="3" t="s">
        <v>9</v>
      </c>
      <c r="G280" t="s">
        <v>9</v>
      </c>
    </row>
    <row r="281" spans="1:7" x14ac:dyDescent="0.25">
      <c r="A281" t="s">
        <v>34</v>
      </c>
      <c r="B281" s="3" t="str">
        <f>"002-184"</f>
        <v>002-184</v>
      </c>
      <c r="C281" t="s">
        <v>286</v>
      </c>
      <c r="D281" s="3">
        <v>853</v>
      </c>
      <c r="E281" s="3" t="s">
        <v>9</v>
      </c>
      <c r="F281" s="3" t="s">
        <v>9</v>
      </c>
      <c r="G281" t="s">
        <v>9</v>
      </c>
    </row>
    <row r="282" spans="1:7" x14ac:dyDescent="0.25">
      <c r="A282" t="s">
        <v>34</v>
      </c>
      <c r="B282" s="3" t="str">
        <f>"002-298"</f>
        <v>002-298</v>
      </c>
      <c r="C282" t="s">
        <v>287</v>
      </c>
      <c r="D282" s="3">
        <v>592</v>
      </c>
      <c r="E282" s="3" t="s">
        <v>9</v>
      </c>
      <c r="F282" s="3" t="s">
        <v>9</v>
      </c>
      <c r="G282" t="s">
        <v>9</v>
      </c>
    </row>
    <row r="283" spans="1:7" x14ac:dyDescent="0.25">
      <c r="A283" t="s">
        <v>34</v>
      </c>
      <c r="B283" s="3" t="str">
        <f>"002-341"</f>
        <v>002-341</v>
      </c>
      <c r="C283" t="s">
        <v>288</v>
      </c>
      <c r="D283" s="3">
        <v>1604</v>
      </c>
      <c r="E283" s="3" t="s">
        <v>9</v>
      </c>
      <c r="F283" s="3" t="s">
        <v>9</v>
      </c>
      <c r="G283" t="s">
        <v>9</v>
      </c>
    </row>
    <row r="284" spans="1:7" x14ac:dyDescent="0.25">
      <c r="A284" t="s">
        <v>34</v>
      </c>
      <c r="B284" s="3" t="str">
        <f>"002-252"</f>
        <v>002-252</v>
      </c>
      <c r="C284" t="s">
        <v>289</v>
      </c>
      <c r="D284" s="3">
        <v>101</v>
      </c>
      <c r="E284" s="3" t="s">
        <v>9</v>
      </c>
      <c r="F284" s="3" t="s">
        <v>9</v>
      </c>
      <c r="G284" t="s">
        <v>9</v>
      </c>
    </row>
    <row r="285" spans="1:7" x14ac:dyDescent="0.25">
      <c r="A285" t="s">
        <v>34</v>
      </c>
      <c r="B285" s="3" t="str">
        <f>"002-360"</f>
        <v>002-360</v>
      </c>
      <c r="C285" t="s">
        <v>290</v>
      </c>
      <c r="D285" s="3">
        <v>1799</v>
      </c>
      <c r="E285" s="3" t="s">
        <v>9</v>
      </c>
      <c r="F285" s="3" t="s">
        <v>9</v>
      </c>
      <c r="G285" t="s">
        <v>9</v>
      </c>
    </row>
    <row r="286" spans="1:7" x14ac:dyDescent="0.25">
      <c r="A286" t="s">
        <v>34</v>
      </c>
      <c r="B286" s="3" t="str">
        <f>"002-108"</f>
        <v>002-108</v>
      </c>
      <c r="C286" t="s">
        <v>291</v>
      </c>
      <c r="D286" s="3">
        <v>632</v>
      </c>
      <c r="E286" s="3" t="s">
        <v>9</v>
      </c>
      <c r="F286" s="3" t="s">
        <v>9</v>
      </c>
      <c r="G286" t="s">
        <v>9</v>
      </c>
    </row>
    <row r="287" spans="1:7" x14ac:dyDescent="0.25">
      <c r="A287" t="s">
        <v>34</v>
      </c>
      <c r="B287" s="3" t="str">
        <f>"002-097"</f>
        <v>002-097</v>
      </c>
      <c r="C287" t="s">
        <v>292</v>
      </c>
      <c r="D287" s="3">
        <v>1206</v>
      </c>
      <c r="E287" s="3" t="s">
        <v>9</v>
      </c>
      <c r="F287" s="3" t="s">
        <v>9</v>
      </c>
      <c r="G287" t="s">
        <v>9</v>
      </c>
    </row>
    <row r="288" spans="1:7" x14ac:dyDescent="0.25">
      <c r="A288" t="s">
        <v>34</v>
      </c>
      <c r="B288" s="3" t="str">
        <f>"002-361"</f>
        <v>002-361</v>
      </c>
      <c r="C288" t="s">
        <v>293</v>
      </c>
      <c r="D288" s="3">
        <v>1234</v>
      </c>
      <c r="E288" s="3" t="s">
        <v>9</v>
      </c>
      <c r="F288" s="3" t="s">
        <v>9</v>
      </c>
      <c r="G288" t="s">
        <v>9</v>
      </c>
    </row>
    <row r="289" spans="1:7" x14ac:dyDescent="0.25">
      <c r="A289" t="s">
        <v>34</v>
      </c>
      <c r="B289" s="3" t="str">
        <f>"002-098"</f>
        <v>002-098</v>
      </c>
      <c r="C289" t="s">
        <v>294</v>
      </c>
      <c r="D289" s="3">
        <v>885</v>
      </c>
      <c r="E289" s="3" t="s">
        <v>9</v>
      </c>
      <c r="F289" s="3" t="s">
        <v>9</v>
      </c>
      <c r="G289" t="s">
        <v>9</v>
      </c>
    </row>
    <row r="290" spans="1:7" x14ac:dyDescent="0.25">
      <c r="A290" t="s">
        <v>34</v>
      </c>
      <c r="B290" s="3" t="str">
        <f>"002-111"</f>
        <v>002-111</v>
      </c>
      <c r="C290" t="s">
        <v>295</v>
      </c>
      <c r="D290" s="3">
        <v>421</v>
      </c>
      <c r="E290" s="3" t="s">
        <v>9</v>
      </c>
      <c r="F290" s="3" t="s">
        <v>9</v>
      </c>
      <c r="G290" t="s">
        <v>9</v>
      </c>
    </row>
    <row r="291" spans="1:7" x14ac:dyDescent="0.25">
      <c r="A291" t="s">
        <v>34</v>
      </c>
      <c r="B291" s="3" t="str">
        <f>"002-169"</f>
        <v>002-169</v>
      </c>
      <c r="C291" t="s">
        <v>296</v>
      </c>
      <c r="D291" s="3">
        <v>707</v>
      </c>
      <c r="E291" s="3" t="s">
        <v>9</v>
      </c>
      <c r="F291" s="3" t="s">
        <v>9</v>
      </c>
      <c r="G291" t="s">
        <v>9</v>
      </c>
    </row>
    <row r="292" spans="1:7" x14ac:dyDescent="0.25">
      <c r="A292" t="s">
        <v>34</v>
      </c>
      <c r="B292" s="3" t="str">
        <f>"002-417"</f>
        <v>002-417</v>
      </c>
      <c r="C292" t="s">
        <v>297</v>
      </c>
      <c r="D292" s="3">
        <v>2293</v>
      </c>
      <c r="E292" s="3" t="s">
        <v>9</v>
      </c>
      <c r="F292" s="3" t="s">
        <v>9</v>
      </c>
      <c r="G292" t="s">
        <v>9</v>
      </c>
    </row>
    <row r="293" spans="1:7" x14ac:dyDescent="0.25">
      <c r="A293" t="s">
        <v>34</v>
      </c>
      <c r="B293" s="3" t="str">
        <f>"002-619"</f>
        <v>002-619</v>
      </c>
      <c r="C293" t="s">
        <v>298</v>
      </c>
      <c r="D293" s="3">
        <v>2835</v>
      </c>
      <c r="E293" s="3" t="s">
        <v>9</v>
      </c>
      <c r="F293" s="3" t="s">
        <v>9</v>
      </c>
      <c r="G293" t="s">
        <v>9</v>
      </c>
    </row>
    <row r="294" spans="1:7" x14ac:dyDescent="0.25">
      <c r="A294" t="s">
        <v>34</v>
      </c>
      <c r="B294" s="3" t="str">
        <f>"002-406"</f>
        <v>002-406</v>
      </c>
      <c r="C294" t="s">
        <v>299</v>
      </c>
      <c r="D294" s="3">
        <v>2454</v>
      </c>
      <c r="E294" s="3" t="s">
        <v>9</v>
      </c>
      <c r="F294" s="3" t="s">
        <v>9</v>
      </c>
      <c r="G294" t="s">
        <v>9</v>
      </c>
    </row>
    <row r="295" spans="1:7" x14ac:dyDescent="0.25">
      <c r="A295" t="s">
        <v>34</v>
      </c>
      <c r="B295" s="3" t="str">
        <f>"002-412"</f>
        <v>002-412</v>
      </c>
      <c r="C295" t="s">
        <v>300</v>
      </c>
      <c r="D295" s="3">
        <v>1728</v>
      </c>
      <c r="E295" s="3" t="s">
        <v>9</v>
      </c>
      <c r="F295" s="3" t="s">
        <v>9</v>
      </c>
      <c r="G295" t="s">
        <v>9</v>
      </c>
    </row>
    <row r="296" spans="1:7" x14ac:dyDescent="0.25">
      <c r="A296" t="s">
        <v>34</v>
      </c>
      <c r="B296" s="3" t="str">
        <f>"002-431"</f>
        <v>002-431</v>
      </c>
      <c r="C296" t="s">
        <v>301</v>
      </c>
      <c r="D296" s="3">
        <v>2057</v>
      </c>
      <c r="E296" s="3" t="s">
        <v>9</v>
      </c>
      <c r="F296" s="3" t="s">
        <v>9</v>
      </c>
      <c r="G296" t="s">
        <v>9</v>
      </c>
    </row>
    <row r="297" spans="1:7" x14ac:dyDescent="0.25">
      <c r="A297" t="s">
        <v>34</v>
      </c>
      <c r="B297" s="3" t="str">
        <f>"002-603"</f>
        <v>002-603</v>
      </c>
      <c r="C297" t="s">
        <v>302</v>
      </c>
      <c r="D297" s="3">
        <v>715</v>
      </c>
      <c r="E297" s="3" t="s">
        <v>9</v>
      </c>
      <c r="F297" s="3" t="s">
        <v>9</v>
      </c>
      <c r="G297" t="s">
        <v>9</v>
      </c>
    </row>
    <row r="298" spans="1:7" x14ac:dyDescent="0.25">
      <c r="A298" t="s">
        <v>34</v>
      </c>
      <c r="B298" s="3" t="str">
        <f>"002-614"</f>
        <v>002-614</v>
      </c>
      <c r="C298" t="s">
        <v>303</v>
      </c>
      <c r="D298" s="3">
        <v>1291</v>
      </c>
      <c r="E298" s="3" t="s">
        <v>9</v>
      </c>
      <c r="F298" s="3" t="s">
        <v>9</v>
      </c>
      <c r="G298" t="s">
        <v>9</v>
      </c>
    </row>
    <row r="299" spans="1:7" x14ac:dyDescent="0.25">
      <c r="A299" t="s">
        <v>34</v>
      </c>
      <c r="B299" s="3" t="str">
        <f>"002-922"</f>
        <v>002-922</v>
      </c>
      <c r="C299" t="s">
        <v>304</v>
      </c>
      <c r="D299" s="3">
        <v>136</v>
      </c>
      <c r="E299" s="3" t="s">
        <v>9</v>
      </c>
      <c r="F299" s="3" t="s">
        <v>9</v>
      </c>
      <c r="G299" t="s">
        <v>9</v>
      </c>
    </row>
    <row r="300" spans="1:7" x14ac:dyDescent="0.25">
      <c r="A300" t="s">
        <v>34</v>
      </c>
      <c r="B300" s="3" t="str">
        <f>"002-611"</f>
        <v>002-611</v>
      </c>
      <c r="C300" t="s">
        <v>305</v>
      </c>
      <c r="D300" s="3">
        <v>2436</v>
      </c>
      <c r="E300" s="3" t="s">
        <v>9</v>
      </c>
      <c r="F300" s="3" t="s">
        <v>9</v>
      </c>
      <c r="G300" t="s">
        <v>9</v>
      </c>
    </row>
    <row r="301" spans="1:7" x14ac:dyDescent="0.25">
      <c r="A301" t="s">
        <v>34</v>
      </c>
      <c r="B301" s="3" t="str">
        <f>"002-420"</f>
        <v>002-420</v>
      </c>
      <c r="C301" t="s">
        <v>306</v>
      </c>
      <c r="D301" s="3">
        <v>1095</v>
      </c>
      <c r="E301" s="3" t="s">
        <v>9</v>
      </c>
      <c r="F301" s="3" t="s">
        <v>9</v>
      </c>
      <c r="G301" t="s">
        <v>9</v>
      </c>
    </row>
    <row r="302" spans="1:7" x14ac:dyDescent="0.25">
      <c r="A302" t="s">
        <v>34</v>
      </c>
      <c r="B302" s="3" t="str">
        <f>"002-604"</f>
        <v>002-604</v>
      </c>
      <c r="C302" t="s">
        <v>307</v>
      </c>
      <c r="D302" s="3">
        <v>67</v>
      </c>
      <c r="E302" s="3" t="s">
        <v>9</v>
      </c>
      <c r="F302" s="3" t="s">
        <v>9</v>
      </c>
      <c r="G302" t="s">
        <v>9</v>
      </c>
    </row>
    <row r="303" spans="1:7" ht="14.45" hidden="1" x14ac:dyDescent="0.3">
      <c r="A303" t="s">
        <v>34</v>
      </c>
      <c r="B303" s="3" t="str">
        <f>"002-160"</f>
        <v>002-160</v>
      </c>
      <c r="C303" t="s">
        <v>308</v>
      </c>
      <c r="D303" s="3">
        <v>681</v>
      </c>
      <c r="E303" s="3" t="s">
        <v>9</v>
      </c>
    </row>
    <row r="304" spans="1:7" ht="14.45" hidden="1" x14ac:dyDescent="0.3">
      <c r="A304" t="s">
        <v>34</v>
      </c>
      <c r="B304" s="3" t="str">
        <f>"002-162"</f>
        <v>002-162</v>
      </c>
      <c r="C304" t="s">
        <v>309</v>
      </c>
      <c r="D304" s="3">
        <v>775</v>
      </c>
      <c r="E304" s="3" t="s">
        <v>9</v>
      </c>
    </row>
    <row r="305" spans="1:5" ht="14.45" hidden="1" x14ac:dyDescent="0.3">
      <c r="A305" t="s">
        <v>34</v>
      </c>
      <c r="B305" s="3" t="str">
        <f>"002-172"</f>
        <v>002-172</v>
      </c>
      <c r="C305" t="s">
        <v>310</v>
      </c>
      <c r="D305" s="3">
        <v>834</v>
      </c>
      <c r="E305" s="3" t="s">
        <v>9</v>
      </c>
    </row>
    <row r="306" spans="1:5" ht="14.45" hidden="1" x14ac:dyDescent="0.3">
      <c r="A306" t="s">
        <v>34</v>
      </c>
      <c r="B306" s="3" t="str">
        <f>"002-428"</f>
        <v>002-428</v>
      </c>
      <c r="C306" t="s">
        <v>311</v>
      </c>
      <c r="D306" s="3">
        <v>2549</v>
      </c>
      <c r="E306" s="3" t="s">
        <v>9</v>
      </c>
    </row>
    <row r="307" spans="1:5" ht="14.45" hidden="1" x14ac:dyDescent="0.3">
      <c r="A307" t="s">
        <v>34</v>
      </c>
      <c r="B307" s="3" t="str">
        <f>"002-421"</f>
        <v>002-421</v>
      </c>
      <c r="C307" t="s">
        <v>312</v>
      </c>
      <c r="D307" s="3">
        <v>2272</v>
      </c>
      <c r="E307" s="3" t="s">
        <v>9</v>
      </c>
    </row>
    <row r="308" spans="1:5" ht="14.45" hidden="1" x14ac:dyDescent="0.3">
      <c r="A308" t="s">
        <v>34</v>
      </c>
      <c r="B308" s="3" t="str">
        <f>"002-145"</f>
        <v>002-145</v>
      </c>
      <c r="C308" t="s">
        <v>313</v>
      </c>
      <c r="D308" s="3">
        <v>653</v>
      </c>
      <c r="E308" s="3" t="s">
        <v>9</v>
      </c>
    </row>
    <row r="309" spans="1:5" ht="14.45" hidden="1" x14ac:dyDescent="0.3">
      <c r="A309" t="s">
        <v>34</v>
      </c>
      <c r="B309" s="3" t="str">
        <f>"002-250"</f>
        <v>002-250</v>
      </c>
      <c r="C309" t="s">
        <v>314</v>
      </c>
      <c r="D309" s="3">
        <v>366</v>
      </c>
      <c r="E309" s="3" t="s">
        <v>9</v>
      </c>
    </row>
    <row r="310" spans="1:5" ht="14.45" hidden="1" x14ac:dyDescent="0.3">
      <c r="A310" t="s">
        <v>34</v>
      </c>
      <c r="B310" s="3" t="str">
        <f>"002-354"</f>
        <v>002-354</v>
      </c>
      <c r="C310" t="s">
        <v>315</v>
      </c>
      <c r="D310" s="3">
        <v>1534</v>
      </c>
      <c r="E310" s="3" t="s">
        <v>9</v>
      </c>
    </row>
    <row r="311" spans="1:5" ht="14.45" hidden="1" x14ac:dyDescent="0.3">
      <c r="A311" t="s">
        <v>34</v>
      </c>
      <c r="B311" s="3" t="str">
        <f>"002-193"</f>
        <v>002-193</v>
      </c>
      <c r="C311" t="s">
        <v>316</v>
      </c>
      <c r="D311" s="3">
        <v>958</v>
      </c>
      <c r="E311" s="3" t="s">
        <v>9</v>
      </c>
    </row>
    <row r="312" spans="1:5" ht="14.45" hidden="1" x14ac:dyDescent="0.3">
      <c r="A312" t="s">
        <v>34</v>
      </c>
      <c r="B312" s="3" t="str">
        <f>"002-136"</f>
        <v>002-136</v>
      </c>
      <c r="C312" t="s">
        <v>317</v>
      </c>
      <c r="D312" s="3">
        <v>466</v>
      </c>
      <c r="E312" s="3" t="s">
        <v>9</v>
      </c>
    </row>
    <row r="313" spans="1:5" ht="14.45" hidden="1" x14ac:dyDescent="0.3">
      <c r="A313" t="s">
        <v>34</v>
      </c>
      <c r="B313" s="3" t="str">
        <f>"002-607"</f>
        <v>002-607</v>
      </c>
      <c r="C313" t="s">
        <v>318</v>
      </c>
      <c r="D313" s="3">
        <v>3037</v>
      </c>
      <c r="E313" s="3" t="s">
        <v>9</v>
      </c>
    </row>
    <row r="314" spans="1:5" ht="14.45" hidden="1" x14ac:dyDescent="0.3">
      <c r="A314" t="s">
        <v>34</v>
      </c>
      <c r="B314" s="3" t="str">
        <f>"002-324"</f>
        <v>002-324</v>
      </c>
      <c r="C314" t="s">
        <v>319</v>
      </c>
      <c r="D314" s="3">
        <v>1409</v>
      </c>
      <c r="E314" s="3" t="s">
        <v>9</v>
      </c>
    </row>
    <row r="315" spans="1:5" ht="14.45" hidden="1" x14ac:dyDescent="0.3">
      <c r="A315" t="s">
        <v>34</v>
      </c>
      <c r="B315" s="3" t="str">
        <f>"002-427"</f>
        <v>002-427</v>
      </c>
      <c r="C315" t="s">
        <v>320</v>
      </c>
      <c r="D315" s="3">
        <v>2921</v>
      </c>
      <c r="E315" s="3" t="s">
        <v>9</v>
      </c>
    </row>
    <row r="316" spans="1:5" ht="14.45" hidden="1" x14ac:dyDescent="0.3">
      <c r="A316" t="s">
        <v>34</v>
      </c>
      <c r="B316" s="3" t="str">
        <f>"002-188"</f>
        <v>002-188</v>
      </c>
      <c r="C316" t="s">
        <v>321</v>
      </c>
      <c r="D316" s="3">
        <v>695</v>
      </c>
    </row>
    <row r="317" spans="1:5" ht="14.45" hidden="1" x14ac:dyDescent="0.3">
      <c r="A317" t="s">
        <v>34</v>
      </c>
      <c r="B317" s="3" t="str">
        <f>"02082"</f>
        <v>02082</v>
      </c>
      <c r="C317" t="s">
        <v>322</v>
      </c>
      <c r="D317" s="3">
        <v>815</v>
      </c>
    </row>
    <row r="318" spans="1:5" ht="14.45" hidden="1" x14ac:dyDescent="0.3">
      <c r="A318" t="s">
        <v>34</v>
      </c>
      <c r="B318" s="3" t="str">
        <f>"002-623"</f>
        <v>002-623</v>
      </c>
      <c r="C318" t="s">
        <v>323</v>
      </c>
      <c r="D318" s="3">
        <v>2679</v>
      </c>
    </row>
    <row r="319" spans="1:5" ht="14.45" hidden="1" x14ac:dyDescent="0.3">
      <c r="A319" t="s">
        <v>34</v>
      </c>
      <c r="B319" s="3" t="str">
        <f>"002-229"</f>
        <v>002-229</v>
      </c>
      <c r="C319" t="s">
        <v>324</v>
      </c>
      <c r="D319" s="3">
        <v>579</v>
      </c>
    </row>
    <row r="320" spans="1:5" ht="14.45" hidden="1" x14ac:dyDescent="0.3">
      <c r="A320" t="s">
        <v>34</v>
      </c>
      <c r="B320" s="3" t="str">
        <f>"002-433"</f>
        <v>002-433</v>
      </c>
      <c r="C320" t="s">
        <v>325</v>
      </c>
      <c r="D320" s="3">
        <v>1465</v>
      </c>
    </row>
    <row r="321" spans="1:4" ht="14.45" hidden="1" x14ac:dyDescent="0.3">
      <c r="A321" t="s">
        <v>34</v>
      </c>
      <c r="B321" s="3" t="str">
        <f>"002-197"</f>
        <v>002-197</v>
      </c>
      <c r="C321" t="s">
        <v>326</v>
      </c>
      <c r="D321" s="3">
        <v>870</v>
      </c>
    </row>
    <row r="322" spans="1:4" ht="14.45" hidden="1" x14ac:dyDescent="0.3">
      <c r="A322" t="s">
        <v>34</v>
      </c>
      <c r="B322" s="3" t="str">
        <f>"002-146"</f>
        <v>002-146</v>
      </c>
      <c r="C322" t="s">
        <v>327</v>
      </c>
      <c r="D322" s="3">
        <v>679</v>
      </c>
    </row>
    <row r="323" spans="1:4" ht="14.45" hidden="1" x14ac:dyDescent="0.3">
      <c r="A323" t="s">
        <v>34</v>
      </c>
      <c r="B323" s="3" t="str">
        <f>"02078"</f>
        <v>02078</v>
      </c>
      <c r="C323" t="s">
        <v>328</v>
      </c>
      <c r="D323" s="3">
        <v>961</v>
      </c>
    </row>
    <row r="324" spans="1:4" ht="14.45" hidden="1" x14ac:dyDescent="0.3">
      <c r="A324" t="s">
        <v>34</v>
      </c>
      <c r="B324" s="3" t="str">
        <f>"002-416"</f>
        <v>002-416</v>
      </c>
      <c r="C324" t="s">
        <v>329</v>
      </c>
      <c r="D324" s="3">
        <v>3027</v>
      </c>
    </row>
    <row r="325" spans="1:4" ht="14.45" hidden="1" x14ac:dyDescent="0.3">
      <c r="A325" t="s">
        <v>34</v>
      </c>
      <c r="B325" s="3" t="str">
        <f>"002-126"</f>
        <v>002-126</v>
      </c>
      <c r="C325" t="s">
        <v>330</v>
      </c>
      <c r="D325" s="3">
        <v>630</v>
      </c>
    </row>
    <row r="326" spans="1:4" ht="14.45" hidden="1" x14ac:dyDescent="0.3">
      <c r="A326" t="s">
        <v>34</v>
      </c>
      <c r="B326" s="3" t="str">
        <f>"002-271"</f>
        <v>002-271</v>
      </c>
      <c r="C326" t="s">
        <v>331</v>
      </c>
      <c r="D326" s="3">
        <v>782</v>
      </c>
    </row>
    <row r="327" spans="1:4" ht="14.45" hidden="1" x14ac:dyDescent="0.3">
      <c r="A327" t="s">
        <v>34</v>
      </c>
      <c r="B327" s="3" t="str">
        <f>"002-318"</f>
        <v>002-318</v>
      </c>
      <c r="C327" t="s">
        <v>332</v>
      </c>
      <c r="D327" s="3">
        <v>432</v>
      </c>
    </row>
    <row r="328" spans="1:4" ht="14.45" hidden="1" x14ac:dyDescent="0.3">
      <c r="A328" t="s">
        <v>34</v>
      </c>
      <c r="B328" s="3" t="str">
        <f>"002-173"</f>
        <v>002-173</v>
      </c>
      <c r="C328" t="s">
        <v>333</v>
      </c>
      <c r="D328" s="3">
        <v>668</v>
      </c>
    </row>
    <row r="329" spans="1:4" ht="14.45" hidden="1" x14ac:dyDescent="0.3">
      <c r="A329" t="s">
        <v>34</v>
      </c>
      <c r="B329" s="3" t="str">
        <f>"002-137"</f>
        <v>002-137</v>
      </c>
      <c r="C329" t="s">
        <v>334</v>
      </c>
      <c r="D329" s="3">
        <v>749</v>
      </c>
    </row>
    <row r="330" spans="1:4" ht="14.45" hidden="1" x14ac:dyDescent="0.3">
      <c r="A330" t="s">
        <v>34</v>
      </c>
      <c r="B330" s="3" t="str">
        <f>"002-348"</f>
        <v>002-348</v>
      </c>
      <c r="C330" t="s">
        <v>335</v>
      </c>
      <c r="D330" s="3">
        <v>1567</v>
      </c>
    </row>
    <row r="331" spans="1:4" ht="14.45" hidden="1" x14ac:dyDescent="0.3">
      <c r="A331" t="s">
        <v>34</v>
      </c>
      <c r="B331" s="3" t="str">
        <f>"002-620"</f>
        <v>002-620</v>
      </c>
      <c r="C331" t="s">
        <v>336</v>
      </c>
      <c r="D331" s="3">
        <v>1843</v>
      </c>
    </row>
    <row r="332" spans="1:4" ht="14.45" hidden="1" x14ac:dyDescent="0.3">
      <c r="A332" t="s">
        <v>34</v>
      </c>
      <c r="B332" s="3" t="str">
        <f>"002-200"</f>
        <v>002-200</v>
      </c>
      <c r="C332" t="s">
        <v>337</v>
      </c>
      <c r="D332" s="3">
        <v>1279</v>
      </c>
    </row>
    <row r="333" spans="1:4" ht="14.45" hidden="1" x14ac:dyDescent="0.3">
      <c r="A333" t="s">
        <v>34</v>
      </c>
      <c r="B333" s="3" t="str">
        <f>"002-329"</f>
        <v>002-329</v>
      </c>
      <c r="C333" t="s">
        <v>338</v>
      </c>
      <c r="D333" s="3">
        <v>371</v>
      </c>
    </row>
    <row r="334" spans="1:4" ht="14.45" hidden="1" x14ac:dyDescent="0.3">
      <c r="A334" t="s">
        <v>34</v>
      </c>
      <c r="B334" s="3" t="str">
        <f>"002-353"</f>
        <v>002-353</v>
      </c>
      <c r="C334" t="s">
        <v>339</v>
      </c>
      <c r="D334" s="3">
        <v>1593</v>
      </c>
    </row>
    <row r="335" spans="1:4" ht="14.45" hidden="1" x14ac:dyDescent="0.3">
      <c r="A335" t="s">
        <v>34</v>
      </c>
      <c r="B335" s="3" t="str">
        <f>"002-618"</f>
        <v>002-618</v>
      </c>
      <c r="C335" t="s">
        <v>340</v>
      </c>
      <c r="D335" s="3">
        <v>2977</v>
      </c>
    </row>
    <row r="336" spans="1:4" ht="14.45" hidden="1" x14ac:dyDescent="0.3">
      <c r="A336" t="s">
        <v>34</v>
      </c>
      <c r="B336" s="3" t="str">
        <f>"002-272"</f>
        <v>002-272</v>
      </c>
      <c r="C336" t="s">
        <v>341</v>
      </c>
      <c r="D336" s="3">
        <v>804</v>
      </c>
    </row>
    <row r="337" spans="1:4" ht="14.45" hidden="1" x14ac:dyDescent="0.3">
      <c r="A337" t="s">
        <v>34</v>
      </c>
      <c r="B337" s="3" t="str">
        <f>"002-084"</f>
        <v>002-084</v>
      </c>
      <c r="C337" t="s">
        <v>342</v>
      </c>
      <c r="D337" s="3">
        <v>1136</v>
      </c>
    </row>
    <row r="338" spans="1:4" ht="14.45" hidden="1" x14ac:dyDescent="0.3">
      <c r="A338" t="s">
        <v>34</v>
      </c>
      <c r="B338" s="3" t="str">
        <f>"002-283"</f>
        <v>002-283</v>
      </c>
      <c r="C338" t="s">
        <v>343</v>
      </c>
      <c r="D338" s="3">
        <v>735</v>
      </c>
    </row>
    <row r="339" spans="1:4" ht="14.45" hidden="1" x14ac:dyDescent="0.3">
      <c r="A339" t="s">
        <v>34</v>
      </c>
      <c r="B339" s="3" t="str">
        <f>"002-103"</f>
        <v>002-103</v>
      </c>
      <c r="C339" t="s">
        <v>344</v>
      </c>
      <c r="D339" s="3">
        <v>25</v>
      </c>
    </row>
    <row r="340" spans="1:4" ht="14.45" hidden="1" x14ac:dyDescent="0.3">
      <c r="A340" t="s">
        <v>34</v>
      </c>
      <c r="B340" s="3" t="str">
        <f>"002-608"</f>
        <v>002-608</v>
      </c>
      <c r="C340" t="s">
        <v>345</v>
      </c>
      <c r="D340" s="3">
        <v>2847</v>
      </c>
    </row>
    <row r="341" spans="1:4" ht="14.45" hidden="1" x14ac:dyDescent="0.3">
      <c r="A341" t="s">
        <v>34</v>
      </c>
      <c r="B341" s="3" t="str">
        <f>"002-101"</f>
        <v>002-101</v>
      </c>
      <c r="C341" t="s">
        <v>346</v>
      </c>
      <c r="D341" s="3">
        <v>40</v>
      </c>
    </row>
    <row r="342" spans="1:4" ht="14.45" hidden="1" x14ac:dyDescent="0.3">
      <c r="A342" t="s">
        <v>34</v>
      </c>
      <c r="B342" s="3" t="str">
        <f>"002-183"</f>
        <v>002-183</v>
      </c>
      <c r="C342" t="s">
        <v>347</v>
      </c>
      <c r="D342" s="3">
        <v>798</v>
      </c>
    </row>
    <row r="343" spans="1:4" ht="14.45" hidden="1" x14ac:dyDescent="0.3">
      <c r="A343" t="s">
        <v>34</v>
      </c>
      <c r="B343" s="3" t="str">
        <f>"002-418"</f>
        <v>002-418</v>
      </c>
      <c r="C343" t="s">
        <v>348</v>
      </c>
      <c r="D343" s="3">
        <v>1705</v>
      </c>
    </row>
    <row r="344" spans="1:4" ht="14.45" hidden="1" x14ac:dyDescent="0.3">
      <c r="A344" t="s">
        <v>34</v>
      </c>
      <c r="B344" s="3" t="str">
        <f>"002-151"</f>
        <v>002-151</v>
      </c>
      <c r="C344" t="s">
        <v>349</v>
      </c>
      <c r="D344" s="3">
        <v>622</v>
      </c>
    </row>
    <row r="345" spans="1:4" ht="14.45" hidden="1" x14ac:dyDescent="0.3">
      <c r="A345" t="s">
        <v>34</v>
      </c>
      <c r="B345" s="3" t="str">
        <f>"002-100"</f>
        <v>002-100</v>
      </c>
      <c r="C345" t="s">
        <v>350</v>
      </c>
      <c r="D345" s="3">
        <v>817</v>
      </c>
    </row>
    <row r="346" spans="1:4" ht="14.45" hidden="1" x14ac:dyDescent="0.3">
      <c r="A346" t="s">
        <v>34</v>
      </c>
      <c r="B346" s="3" t="str">
        <f>"002-279"</f>
        <v>002-279</v>
      </c>
      <c r="C346" t="s">
        <v>351</v>
      </c>
      <c r="D346" s="3">
        <v>642</v>
      </c>
    </row>
    <row r="347" spans="1:4" ht="14.45" hidden="1" x14ac:dyDescent="0.3">
      <c r="A347" t="s">
        <v>34</v>
      </c>
      <c r="B347" s="3" t="str">
        <f>"002-083"</f>
        <v>002-083</v>
      </c>
      <c r="C347" t="s">
        <v>352</v>
      </c>
      <c r="D347" s="3">
        <v>859</v>
      </c>
    </row>
    <row r="348" spans="1:4" ht="14.45" hidden="1" x14ac:dyDescent="0.3">
      <c r="A348" t="s">
        <v>34</v>
      </c>
      <c r="B348" s="3" t="str">
        <f>"002-601"</f>
        <v>002-601</v>
      </c>
      <c r="C348" t="s">
        <v>353</v>
      </c>
      <c r="D348" s="3">
        <v>608</v>
      </c>
    </row>
    <row r="349" spans="1:4" ht="14.45" hidden="1" x14ac:dyDescent="0.3">
      <c r="A349" t="s">
        <v>34</v>
      </c>
      <c r="B349" s="3" t="str">
        <f>"002-602"</f>
        <v>002-602</v>
      </c>
      <c r="C349" t="s">
        <v>354</v>
      </c>
      <c r="D349" s="3">
        <v>528</v>
      </c>
    </row>
    <row r="350" spans="1:4" ht="14.45" hidden="1" x14ac:dyDescent="0.3">
      <c r="A350" t="s">
        <v>34</v>
      </c>
      <c r="B350" s="3" t="str">
        <f>"002-141"</f>
        <v>002-141</v>
      </c>
      <c r="C350" t="s">
        <v>355</v>
      </c>
      <c r="D350" s="3">
        <v>525</v>
      </c>
    </row>
    <row r="351" spans="1:4" ht="14.45" hidden="1" x14ac:dyDescent="0.3">
      <c r="A351" t="s">
        <v>34</v>
      </c>
      <c r="B351" s="3" t="str">
        <f>"002-425"</f>
        <v>002-425</v>
      </c>
      <c r="C351" t="s">
        <v>356</v>
      </c>
      <c r="D351" s="3">
        <v>3079</v>
      </c>
    </row>
    <row r="352" spans="1:4" ht="14.45" hidden="1" x14ac:dyDescent="0.3">
      <c r="A352" t="s">
        <v>34</v>
      </c>
      <c r="B352" s="3" t="str">
        <f>"02081"</f>
        <v>02081</v>
      </c>
      <c r="C352" t="s">
        <v>357</v>
      </c>
      <c r="D352" s="3">
        <v>911</v>
      </c>
    </row>
    <row r="353" spans="1:4" ht="14.45" hidden="1" x14ac:dyDescent="0.3">
      <c r="A353" t="s">
        <v>34</v>
      </c>
      <c r="B353" s="3" t="str">
        <f>"002-230"</f>
        <v>002-230</v>
      </c>
      <c r="C353" t="s">
        <v>358</v>
      </c>
      <c r="D353" s="3">
        <v>904</v>
      </c>
    </row>
    <row r="354" spans="1:4" ht="14.45" hidden="1" x14ac:dyDescent="0.3">
      <c r="A354" t="s">
        <v>34</v>
      </c>
      <c r="B354" s="3" t="str">
        <f>"002-186"</f>
        <v>002-186</v>
      </c>
      <c r="C354" t="s">
        <v>359</v>
      </c>
      <c r="D354" s="3">
        <v>785</v>
      </c>
    </row>
    <row r="355" spans="1:4" ht="14.45" hidden="1" x14ac:dyDescent="0.3">
      <c r="A355" t="s">
        <v>34</v>
      </c>
      <c r="B355" s="3" t="str">
        <f>"002-287"</f>
        <v>002-287</v>
      </c>
      <c r="C355" t="s">
        <v>360</v>
      </c>
      <c r="D355" s="3">
        <v>904</v>
      </c>
    </row>
    <row r="356" spans="1:4" ht="14.45" hidden="1" x14ac:dyDescent="0.3">
      <c r="A356" t="s">
        <v>34</v>
      </c>
      <c r="B356" s="3" t="str">
        <f>"002-355"</f>
        <v>002-355</v>
      </c>
      <c r="C356" t="s">
        <v>361</v>
      </c>
      <c r="D356" s="3">
        <v>1780</v>
      </c>
    </row>
    <row r="357" spans="1:4" ht="14.45" hidden="1" x14ac:dyDescent="0.3">
      <c r="A357" t="s">
        <v>34</v>
      </c>
      <c r="B357" s="3" t="str">
        <f>"002-338"</f>
        <v>002-338</v>
      </c>
      <c r="C357" t="s">
        <v>362</v>
      </c>
      <c r="D357" s="3">
        <v>1628</v>
      </c>
    </row>
    <row r="358" spans="1:4" ht="14.45" hidden="1" x14ac:dyDescent="0.3">
      <c r="A358" t="s">
        <v>34</v>
      </c>
      <c r="B358" s="3" t="str">
        <f>"02435"</f>
        <v>02435</v>
      </c>
      <c r="C358" t="s">
        <v>363</v>
      </c>
      <c r="D358" s="3">
        <v>1377</v>
      </c>
    </row>
    <row r="359" spans="1:4" ht="14.45" hidden="1" x14ac:dyDescent="0.3">
      <c r="A359" t="s">
        <v>34</v>
      </c>
      <c r="B359" s="3" t="str">
        <f>"002-176"</f>
        <v>002-176</v>
      </c>
      <c r="C359" t="s">
        <v>364</v>
      </c>
      <c r="D359" s="3">
        <v>958</v>
      </c>
    </row>
    <row r="360" spans="1:4" ht="14.45" hidden="1" x14ac:dyDescent="0.3">
      <c r="A360" t="s">
        <v>34</v>
      </c>
      <c r="B360" s="3" t="str">
        <f>"002-339"</f>
        <v>002-339</v>
      </c>
      <c r="C360" t="s">
        <v>365</v>
      </c>
      <c r="D360" s="3">
        <v>1773</v>
      </c>
    </row>
    <row r="361" spans="1:4" ht="14.45" hidden="1" x14ac:dyDescent="0.3">
      <c r="A361" t="s">
        <v>34</v>
      </c>
      <c r="B361" s="3" t="str">
        <f>"002-286"</f>
        <v>002-286</v>
      </c>
      <c r="C361" t="s">
        <v>366</v>
      </c>
      <c r="D361" s="3">
        <v>881</v>
      </c>
    </row>
    <row r="362" spans="1:4" ht="14.45" hidden="1" x14ac:dyDescent="0.3">
      <c r="A362" t="s">
        <v>34</v>
      </c>
      <c r="B362" s="3" t="str">
        <f>"002-157"</f>
        <v>002-157</v>
      </c>
      <c r="C362" t="s">
        <v>367</v>
      </c>
      <c r="D362" s="3">
        <v>887</v>
      </c>
    </row>
    <row r="363" spans="1:4" ht="14.45" hidden="1" x14ac:dyDescent="0.3">
      <c r="A363" t="s">
        <v>34</v>
      </c>
      <c r="B363" s="3" t="str">
        <f>"002-090"</f>
        <v>002-090</v>
      </c>
      <c r="C363" t="s">
        <v>368</v>
      </c>
      <c r="D363" s="3">
        <v>761</v>
      </c>
    </row>
    <row r="364" spans="1:4" ht="14.45" hidden="1" x14ac:dyDescent="0.3">
      <c r="A364" t="s">
        <v>34</v>
      </c>
      <c r="B364" s="3" t="str">
        <f>"002-166"</f>
        <v>002-166</v>
      </c>
      <c r="C364" t="s">
        <v>369</v>
      </c>
      <c r="D364" s="3">
        <v>723</v>
      </c>
    </row>
    <row r="365" spans="1:4" ht="14.45" hidden="1" x14ac:dyDescent="0.3">
      <c r="A365" t="s">
        <v>34</v>
      </c>
      <c r="B365" s="3" t="str">
        <f>"002-612"</f>
        <v>002-612</v>
      </c>
      <c r="C365" t="s">
        <v>370</v>
      </c>
      <c r="D365" s="3">
        <v>3199</v>
      </c>
    </row>
    <row r="366" spans="1:4" ht="14.45" hidden="1" x14ac:dyDescent="0.3">
      <c r="A366" t="s">
        <v>34</v>
      </c>
      <c r="B366" s="3" t="str">
        <f>"002-185"</f>
        <v>002-185</v>
      </c>
      <c r="C366" t="s">
        <v>371</v>
      </c>
      <c r="D366" s="3">
        <v>1062</v>
      </c>
    </row>
    <row r="367" spans="1:4" ht="14.45" hidden="1" x14ac:dyDescent="0.3">
      <c r="A367" t="s">
        <v>34</v>
      </c>
      <c r="B367" s="3" t="str">
        <f>"002-075"</f>
        <v>002-075</v>
      </c>
      <c r="C367" t="s">
        <v>372</v>
      </c>
      <c r="D367" s="3">
        <v>19</v>
      </c>
    </row>
    <row r="368" spans="1:4" ht="14.45" hidden="1" x14ac:dyDescent="0.3">
      <c r="A368" t="s">
        <v>34</v>
      </c>
      <c r="B368" s="3" t="str">
        <f>"002-154"</f>
        <v>002-154</v>
      </c>
      <c r="C368" t="s">
        <v>373</v>
      </c>
      <c r="D368" s="3">
        <v>893</v>
      </c>
    </row>
    <row r="369" spans="1:4" ht="14.45" hidden="1" x14ac:dyDescent="0.3">
      <c r="A369" t="s">
        <v>34</v>
      </c>
      <c r="B369" s="3" t="str">
        <f>"02077"</f>
        <v>02077</v>
      </c>
      <c r="C369" t="s">
        <v>374</v>
      </c>
      <c r="D369" s="3">
        <v>944</v>
      </c>
    </row>
    <row r="370" spans="1:4" ht="14.45" hidden="1" x14ac:dyDescent="0.3">
      <c r="A370" t="s">
        <v>34</v>
      </c>
      <c r="B370" s="3" t="str">
        <f>"002-615"</f>
        <v>002-615</v>
      </c>
      <c r="C370" t="s">
        <v>375</v>
      </c>
      <c r="D370" s="3">
        <v>301</v>
      </c>
    </row>
    <row r="371" spans="1:4" ht="14.45" hidden="1" x14ac:dyDescent="0.3">
      <c r="A371" t="s">
        <v>34</v>
      </c>
      <c r="B371" s="3" t="str">
        <f>"002-413"</f>
        <v>002-413</v>
      </c>
      <c r="C371" t="s">
        <v>376</v>
      </c>
      <c r="D371" s="3">
        <v>0</v>
      </c>
    </row>
    <row r="372" spans="1:4" ht="14.45" hidden="1" x14ac:dyDescent="0.3">
      <c r="A372" t="s">
        <v>34</v>
      </c>
      <c r="B372" s="3" t="str">
        <f>"002-426"</f>
        <v>002-426</v>
      </c>
      <c r="C372" t="s">
        <v>377</v>
      </c>
      <c r="D372" s="3">
        <v>0</v>
      </c>
    </row>
    <row r="373" spans="1:4" ht="14.45" hidden="1" x14ac:dyDescent="0.3">
      <c r="A373" t="s">
        <v>34</v>
      </c>
      <c r="B373" s="3" t="str">
        <f>"002-422"</f>
        <v>002-422</v>
      </c>
      <c r="C373" t="s">
        <v>378</v>
      </c>
      <c r="D373" s="3">
        <v>0</v>
      </c>
    </row>
    <row r="374" spans="1:4" ht="14.45" hidden="1" x14ac:dyDescent="0.3">
      <c r="A374" t="s">
        <v>34</v>
      </c>
      <c r="B374" s="3" t="str">
        <f>"002-423"</f>
        <v>002-423</v>
      </c>
      <c r="C374" t="s">
        <v>379</v>
      </c>
      <c r="D374" s="3">
        <v>0</v>
      </c>
    </row>
    <row r="375" spans="1:4" ht="14.45" hidden="1" x14ac:dyDescent="0.3">
      <c r="A375" t="s">
        <v>34</v>
      </c>
      <c r="B375" s="3" t="str">
        <f>"080-001"</f>
        <v>080-001</v>
      </c>
      <c r="C375" t="s">
        <v>380</v>
      </c>
      <c r="D375" s="3">
        <v>0</v>
      </c>
    </row>
    <row r="376" spans="1:4" ht="14.45" hidden="1" x14ac:dyDescent="0.3">
      <c r="A376" t="s">
        <v>34</v>
      </c>
      <c r="B376" s="3" t="str">
        <f>"090-000"</f>
        <v>090-000</v>
      </c>
      <c r="C376" t="s">
        <v>381</v>
      </c>
      <c r="D376" s="3">
        <v>0</v>
      </c>
    </row>
    <row r="377" spans="1:4" ht="14.45" hidden="1" x14ac:dyDescent="0.3">
      <c r="A377" t="s">
        <v>34</v>
      </c>
      <c r="B377" s="3" t="str">
        <f>"002-918"</f>
        <v>002-918</v>
      </c>
      <c r="C377" t="s">
        <v>382</v>
      </c>
      <c r="D377" s="3">
        <v>0</v>
      </c>
    </row>
    <row r="378" spans="1:4" ht="14.45" hidden="1" x14ac:dyDescent="0.3">
      <c r="A378" t="s">
        <v>34</v>
      </c>
      <c r="B378" s="3" t="str">
        <f>"002-920"</f>
        <v>002-920</v>
      </c>
      <c r="C378" t="s">
        <v>383</v>
      </c>
      <c r="D378" s="3">
        <v>0</v>
      </c>
    </row>
    <row r="379" spans="1:4" ht="14.45" hidden="1" x14ac:dyDescent="0.3">
      <c r="A379" t="s">
        <v>34</v>
      </c>
      <c r="B379" s="3" t="str">
        <f>"002-936"</f>
        <v>002-936</v>
      </c>
      <c r="C379" t="s">
        <v>384</v>
      </c>
      <c r="D379" s="3">
        <v>0</v>
      </c>
    </row>
    <row r="380" spans="1:4" ht="14.45" hidden="1" x14ac:dyDescent="0.3">
      <c r="A380" t="s">
        <v>34</v>
      </c>
      <c r="B380" s="3" t="str">
        <f>"002-938"</f>
        <v>002-938</v>
      </c>
      <c r="C380" t="s">
        <v>385</v>
      </c>
      <c r="D380" s="3">
        <v>0</v>
      </c>
    </row>
    <row r="381" spans="1:4" ht="14.45" hidden="1" x14ac:dyDescent="0.3">
      <c r="A381" t="s">
        <v>34</v>
      </c>
      <c r="B381" s="3" t="str">
        <f>"002-947"</f>
        <v>002-947</v>
      </c>
      <c r="C381" t="s">
        <v>386</v>
      </c>
      <c r="D381" s="3">
        <v>0</v>
      </c>
    </row>
    <row r="382" spans="1:4" ht="14.45" hidden="1" x14ac:dyDescent="0.3">
      <c r="A382" t="s">
        <v>34</v>
      </c>
      <c r="B382" s="3" t="str">
        <f>"002-948"</f>
        <v>002-948</v>
      </c>
      <c r="C382" t="s">
        <v>387</v>
      </c>
      <c r="D382" s="3">
        <v>0</v>
      </c>
    </row>
    <row r="383" spans="1:4" ht="14.45" hidden="1" x14ac:dyDescent="0.3">
      <c r="A383" t="s">
        <v>34</v>
      </c>
      <c r="B383" s="3" t="str">
        <f>"002-950"</f>
        <v>002-950</v>
      </c>
      <c r="C383" t="s">
        <v>388</v>
      </c>
      <c r="D383" s="3">
        <v>0</v>
      </c>
    </row>
    <row r="384" spans="1:4" ht="14.45" hidden="1" x14ac:dyDescent="0.3">
      <c r="A384" t="s">
        <v>34</v>
      </c>
      <c r="B384" s="3" t="str">
        <f>"002-912"</f>
        <v>002-912</v>
      </c>
      <c r="C384" t="s">
        <v>389</v>
      </c>
      <c r="D384" s="3">
        <v>0</v>
      </c>
    </row>
    <row r="385" spans="1:4" ht="14.45" hidden="1" x14ac:dyDescent="0.3">
      <c r="A385" t="s">
        <v>34</v>
      </c>
      <c r="B385" s="3" t="str">
        <f>"002-913"</f>
        <v>002-913</v>
      </c>
      <c r="C385" t="s">
        <v>390</v>
      </c>
      <c r="D385" s="3">
        <v>0</v>
      </c>
    </row>
    <row r="386" spans="1:4" ht="14.45" hidden="1" x14ac:dyDescent="0.3">
      <c r="A386" t="s">
        <v>34</v>
      </c>
      <c r="B386" s="3" t="str">
        <f>"002-915"</f>
        <v>002-915</v>
      </c>
      <c r="C386" t="s">
        <v>391</v>
      </c>
      <c r="D386" s="3">
        <v>0</v>
      </c>
    </row>
    <row r="387" spans="1:4" ht="14.45" hidden="1" x14ac:dyDescent="0.3">
      <c r="A387" t="s">
        <v>34</v>
      </c>
      <c r="B387" s="3" t="str">
        <f>"002-777"</f>
        <v>002-777</v>
      </c>
      <c r="C387" t="s">
        <v>392</v>
      </c>
      <c r="D387" s="3">
        <v>0</v>
      </c>
    </row>
    <row r="388" spans="1:4" ht="14.45" hidden="1" x14ac:dyDescent="0.3">
      <c r="A388" t="s">
        <v>34</v>
      </c>
      <c r="B388" s="3" t="str">
        <f>"002-908"</f>
        <v>002-908</v>
      </c>
      <c r="C388" t="s">
        <v>393</v>
      </c>
      <c r="D388" s="3">
        <v>0</v>
      </c>
    </row>
    <row r="389" spans="1:4" ht="14.45" hidden="1" x14ac:dyDescent="0.3">
      <c r="A389" t="s">
        <v>34</v>
      </c>
      <c r="B389" s="3" t="str">
        <f>"002-923"</f>
        <v>002-923</v>
      </c>
      <c r="C389" t="s">
        <v>394</v>
      </c>
      <c r="D389" s="3">
        <v>0</v>
      </c>
    </row>
    <row r="390" spans="1:4" ht="14.45" hidden="1" x14ac:dyDescent="0.3">
      <c r="A390" t="s">
        <v>34</v>
      </c>
      <c r="B390" s="3" t="str">
        <f>"002-924"</f>
        <v>002-924</v>
      </c>
      <c r="C390" t="s">
        <v>395</v>
      </c>
      <c r="D390" s="3">
        <v>0</v>
      </c>
    </row>
    <row r="391" spans="1:4" ht="14.45" hidden="1" x14ac:dyDescent="0.3">
      <c r="A391" t="s">
        <v>34</v>
      </c>
      <c r="B391" s="3" t="str">
        <f>"002-925"</f>
        <v>002-925</v>
      </c>
      <c r="C391" t="s">
        <v>396</v>
      </c>
      <c r="D391" s="3">
        <v>0</v>
      </c>
    </row>
    <row r="392" spans="1:4" ht="14.45" hidden="1" x14ac:dyDescent="0.3">
      <c r="A392" t="s">
        <v>34</v>
      </c>
      <c r="B392" s="3" t="str">
        <f>"002-928"</f>
        <v>002-928</v>
      </c>
      <c r="C392" t="s">
        <v>397</v>
      </c>
      <c r="D392" s="3">
        <v>0</v>
      </c>
    </row>
    <row r="393" spans="1:4" ht="14.45" hidden="1" x14ac:dyDescent="0.3">
      <c r="A393" t="s">
        <v>34</v>
      </c>
      <c r="B393" s="3" t="str">
        <f>"002-929"</f>
        <v>002-929</v>
      </c>
      <c r="C393" t="s">
        <v>398</v>
      </c>
      <c r="D393" s="3">
        <v>0</v>
      </c>
    </row>
    <row r="394" spans="1:4" ht="14.45" hidden="1" x14ac:dyDescent="0.3">
      <c r="A394" t="s">
        <v>34</v>
      </c>
      <c r="B394" s="3" t="str">
        <f>"002-930"</f>
        <v>002-930</v>
      </c>
      <c r="C394" t="s">
        <v>399</v>
      </c>
      <c r="D394" s="3">
        <v>0</v>
      </c>
    </row>
    <row r="395" spans="1:4" ht="14.45" hidden="1" x14ac:dyDescent="0.3">
      <c r="A395" t="s">
        <v>34</v>
      </c>
      <c r="B395" s="3" t="str">
        <f>"002-931"</f>
        <v>002-931</v>
      </c>
      <c r="C395" t="s">
        <v>400</v>
      </c>
      <c r="D395" s="3">
        <v>0</v>
      </c>
    </row>
    <row r="396" spans="1:4" ht="14.45" hidden="1" x14ac:dyDescent="0.3">
      <c r="A396" t="s">
        <v>34</v>
      </c>
      <c r="B396" s="3" t="str">
        <f>"002-932"</f>
        <v>002-932</v>
      </c>
      <c r="C396" t="s">
        <v>401</v>
      </c>
      <c r="D396" s="3">
        <v>0</v>
      </c>
    </row>
    <row r="397" spans="1:4" ht="14.45" hidden="1" x14ac:dyDescent="0.3">
      <c r="A397" t="s">
        <v>34</v>
      </c>
      <c r="B397" s="3" t="str">
        <f>"002-933"</f>
        <v>002-933</v>
      </c>
      <c r="C397" t="s">
        <v>402</v>
      </c>
      <c r="D397" s="3">
        <v>0</v>
      </c>
    </row>
    <row r="398" spans="1:4" ht="14.45" hidden="1" x14ac:dyDescent="0.3">
      <c r="A398" t="s">
        <v>34</v>
      </c>
      <c r="B398" s="3" t="str">
        <f>"002-934"</f>
        <v>002-934</v>
      </c>
      <c r="C398" t="s">
        <v>403</v>
      </c>
      <c r="D398" s="3">
        <v>0</v>
      </c>
    </row>
    <row r="399" spans="1:4" ht="14.45" hidden="1" x14ac:dyDescent="0.3">
      <c r="A399" t="s">
        <v>34</v>
      </c>
      <c r="B399" s="3" t="str">
        <f>"002-366"</f>
        <v>002-366</v>
      </c>
      <c r="C399" t="s">
        <v>404</v>
      </c>
      <c r="D399" s="3">
        <v>0</v>
      </c>
    </row>
    <row r="400" spans="1:4" ht="14.45" hidden="1" x14ac:dyDescent="0.3">
      <c r="A400" t="s">
        <v>34</v>
      </c>
      <c r="B400" s="3" t="str">
        <f>"002-000"</f>
        <v>002-000</v>
      </c>
      <c r="C400" t="s">
        <v>16</v>
      </c>
      <c r="D400" s="3">
        <v>0</v>
      </c>
    </row>
    <row r="401" spans="1:7" ht="14.45" hidden="1" x14ac:dyDescent="0.3">
      <c r="A401" t="s">
        <v>34</v>
      </c>
      <c r="B401" s="3" t="str">
        <f>"002-215"</f>
        <v>002-215</v>
      </c>
      <c r="C401" t="s">
        <v>405</v>
      </c>
      <c r="D401" s="3">
        <v>0</v>
      </c>
    </row>
    <row r="402" spans="1:7" ht="14.45" hidden="1" x14ac:dyDescent="0.3">
      <c r="A402" t="s">
        <v>34</v>
      </c>
      <c r="B402" s="3" t="str">
        <f>"002-227"</f>
        <v>002-227</v>
      </c>
      <c r="C402" t="s">
        <v>406</v>
      </c>
      <c r="D402" s="3">
        <v>0</v>
      </c>
    </row>
    <row r="403" spans="1:7" ht="14.45" hidden="1" x14ac:dyDescent="0.3">
      <c r="A403" t="s">
        <v>34</v>
      </c>
      <c r="B403" s="3" t="str">
        <f>"002-407"</f>
        <v>002-407</v>
      </c>
      <c r="C403" t="s">
        <v>407</v>
      </c>
      <c r="D403" s="3">
        <v>0</v>
      </c>
    </row>
    <row r="404" spans="1:7" ht="14.45" hidden="1" x14ac:dyDescent="0.3">
      <c r="A404" t="s">
        <v>34</v>
      </c>
      <c r="B404" s="3" t="str">
        <f>"002-408"</f>
        <v>002-408</v>
      </c>
      <c r="C404" t="s">
        <v>408</v>
      </c>
      <c r="D404" s="3">
        <v>0</v>
      </c>
    </row>
    <row r="405" spans="1:7" ht="14.45" hidden="1" x14ac:dyDescent="0.3"/>
    <row r="407" spans="1:7" x14ac:dyDescent="0.25">
      <c r="A407" t="s">
        <v>409</v>
      </c>
      <c r="B407" s="3" t="str">
        <f>"003-205"</f>
        <v>003-205</v>
      </c>
      <c r="C407" t="s">
        <v>410</v>
      </c>
      <c r="D407" s="3">
        <v>461</v>
      </c>
      <c r="E407" s="3" t="s">
        <v>9</v>
      </c>
      <c r="F407" s="3" t="s">
        <v>9</v>
      </c>
      <c r="G407" t="s">
        <v>9</v>
      </c>
    </row>
    <row r="408" spans="1:7" x14ac:dyDescent="0.25">
      <c r="A408" t="s">
        <v>409</v>
      </c>
      <c r="B408" s="3" t="str">
        <f>"003-206"</f>
        <v>003-206</v>
      </c>
      <c r="C408" t="s">
        <v>411</v>
      </c>
      <c r="D408" s="3">
        <v>384</v>
      </c>
      <c r="E408" s="3" t="s">
        <v>9</v>
      </c>
      <c r="F408" s="3" t="s">
        <v>9</v>
      </c>
      <c r="G408" t="s">
        <v>9</v>
      </c>
    </row>
    <row r="409" spans="1:7" x14ac:dyDescent="0.25">
      <c r="A409" t="s">
        <v>409</v>
      </c>
      <c r="B409" s="3" t="str">
        <f>"003-207"</f>
        <v>003-207</v>
      </c>
      <c r="C409" t="s">
        <v>412</v>
      </c>
      <c r="D409" s="3">
        <v>453</v>
      </c>
      <c r="E409" s="3" t="s">
        <v>9</v>
      </c>
      <c r="F409" s="3" t="s">
        <v>9</v>
      </c>
      <c r="G409" t="s">
        <v>9</v>
      </c>
    </row>
    <row r="410" spans="1:7" ht="14.45" hidden="1" x14ac:dyDescent="0.3">
      <c r="A410" t="s">
        <v>409</v>
      </c>
      <c r="B410" s="3" t="str">
        <f>"003-201"</f>
        <v>003-201</v>
      </c>
      <c r="C410" t="s">
        <v>413</v>
      </c>
      <c r="D410" s="3">
        <v>461</v>
      </c>
      <c r="E410" s="3" t="s">
        <v>9</v>
      </c>
    </row>
    <row r="411" spans="1:7" ht="14.45" hidden="1" x14ac:dyDescent="0.3">
      <c r="A411" t="s">
        <v>409</v>
      </c>
      <c r="B411" s="3" t="str">
        <f>"003-302"</f>
        <v>003-302</v>
      </c>
      <c r="C411" t="s">
        <v>414</v>
      </c>
      <c r="D411" s="3">
        <v>589</v>
      </c>
      <c r="E411" s="3" t="s">
        <v>9</v>
      </c>
    </row>
    <row r="412" spans="1:7" ht="14.45" hidden="1" x14ac:dyDescent="0.3">
      <c r="A412" t="s">
        <v>409</v>
      </c>
      <c r="B412" s="3" t="str">
        <f>"003-202"</f>
        <v>003-202</v>
      </c>
      <c r="C412" t="s">
        <v>415</v>
      </c>
      <c r="D412" s="3">
        <v>175</v>
      </c>
      <c r="E412" s="3" t="s">
        <v>9</v>
      </c>
    </row>
    <row r="413" spans="1:7" ht="14.45" hidden="1" x14ac:dyDescent="0.3">
      <c r="A413" t="s">
        <v>409</v>
      </c>
      <c r="B413" s="3" t="str">
        <f>"003-210"</f>
        <v>003-210</v>
      </c>
      <c r="C413" t="s">
        <v>416</v>
      </c>
      <c r="D413" s="3">
        <v>314</v>
      </c>
      <c r="E413" s="3" t="s">
        <v>9</v>
      </c>
    </row>
    <row r="414" spans="1:7" ht="14.45" hidden="1" x14ac:dyDescent="0.3">
      <c r="A414" t="s">
        <v>409</v>
      </c>
      <c r="B414" s="3" t="str">
        <f>"003-301"</f>
        <v>003-301</v>
      </c>
      <c r="C414" t="s">
        <v>417</v>
      </c>
      <c r="D414" s="3">
        <v>732</v>
      </c>
    </row>
    <row r="415" spans="1:7" ht="14.45" hidden="1" x14ac:dyDescent="0.3">
      <c r="A415" t="s">
        <v>409</v>
      </c>
      <c r="B415" s="3" t="str">
        <f>"003-501"</f>
        <v>003-501</v>
      </c>
      <c r="C415" t="s">
        <v>418</v>
      </c>
      <c r="D415" s="3">
        <v>1695</v>
      </c>
    </row>
    <row r="416" spans="1:7" ht="14.45" hidden="1" x14ac:dyDescent="0.3">
      <c r="A416" t="s">
        <v>409</v>
      </c>
      <c r="B416" s="3" t="str">
        <f>"003-502"</f>
        <v>003-502</v>
      </c>
      <c r="C416" t="s">
        <v>419</v>
      </c>
      <c r="D416" s="3">
        <v>208</v>
      </c>
    </row>
    <row r="417" spans="1:7" ht="14.45" hidden="1" x14ac:dyDescent="0.3">
      <c r="A417" t="s">
        <v>409</v>
      </c>
      <c r="B417" s="3" t="str">
        <f>"003-209"</f>
        <v>003-209</v>
      </c>
      <c r="C417" t="s">
        <v>420</v>
      </c>
      <c r="D417" s="3">
        <v>378</v>
      </c>
    </row>
    <row r="418" spans="1:7" ht="14.45" hidden="1" x14ac:dyDescent="0.3">
      <c r="A418" t="s">
        <v>409</v>
      </c>
      <c r="B418" s="3" t="str">
        <f>"003-300"</f>
        <v>003-300</v>
      </c>
      <c r="C418" t="s">
        <v>421</v>
      </c>
    </row>
    <row r="419" spans="1:7" ht="14.45" hidden="1" x14ac:dyDescent="0.3">
      <c r="A419" t="s">
        <v>409</v>
      </c>
      <c r="B419" s="3" t="str">
        <f>"003-208"</f>
        <v>003-208</v>
      </c>
      <c r="C419" t="s">
        <v>422</v>
      </c>
    </row>
    <row r="420" spans="1:7" ht="14.45" hidden="1" x14ac:dyDescent="0.3">
      <c r="A420" t="s">
        <v>409</v>
      </c>
      <c r="B420" s="3" t="str">
        <f>"003-503"</f>
        <v>003-503</v>
      </c>
      <c r="C420" t="s">
        <v>423</v>
      </c>
    </row>
    <row r="421" spans="1:7" ht="14.45" hidden="1" x14ac:dyDescent="0.3">
      <c r="A421" t="s">
        <v>409</v>
      </c>
      <c r="B421" s="3" t="str">
        <f>"003-901"</f>
        <v>003-901</v>
      </c>
      <c r="C421" t="s">
        <v>424</v>
      </c>
    </row>
    <row r="422" spans="1:7" ht="14.45" hidden="1" x14ac:dyDescent="0.3">
      <c r="A422" t="s">
        <v>409</v>
      </c>
      <c r="B422" s="3" t="str">
        <f>"003-902"</f>
        <v>003-902</v>
      </c>
      <c r="C422" t="s">
        <v>425</v>
      </c>
    </row>
    <row r="423" spans="1:7" ht="14.45" hidden="1" x14ac:dyDescent="0.3">
      <c r="A423" t="s">
        <v>409</v>
      </c>
      <c r="B423" s="3" t="str">
        <f>"003-000"</f>
        <v>003-000</v>
      </c>
      <c r="C423" t="s">
        <v>16</v>
      </c>
    </row>
    <row r="424" spans="1:7" ht="14.45" hidden="1" x14ac:dyDescent="0.3">
      <c r="A424" t="s">
        <v>409</v>
      </c>
      <c r="B424" s="3" t="str">
        <f>"003-001"</f>
        <v>003-001</v>
      </c>
      <c r="C424" t="s">
        <v>426</v>
      </c>
    </row>
    <row r="426" spans="1:7" x14ac:dyDescent="0.25">
      <c r="A426" t="s">
        <v>427</v>
      </c>
      <c r="B426" s="3" t="str">
        <f>"004-206"</f>
        <v>004-206</v>
      </c>
      <c r="C426" t="s">
        <v>428</v>
      </c>
      <c r="D426" s="3">
        <v>303</v>
      </c>
      <c r="E426" s="3" t="s">
        <v>9</v>
      </c>
      <c r="F426" s="3" t="s">
        <v>9</v>
      </c>
      <c r="G426" t="s">
        <v>9</v>
      </c>
    </row>
    <row r="427" spans="1:7" x14ac:dyDescent="0.25">
      <c r="A427" t="s">
        <v>427</v>
      </c>
      <c r="B427" s="3" t="str">
        <f>"004-105"</f>
        <v>004-105</v>
      </c>
      <c r="C427" t="s">
        <v>429</v>
      </c>
      <c r="D427" s="3">
        <v>150</v>
      </c>
      <c r="E427" s="3" t="s">
        <v>9</v>
      </c>
      <c r="F427" s="3" t="s">
        <v>9</v>
      </c>
      <c r="G427" t="s">
        <v>9</v>
      </c>
    </row>
    <row r="428" spans="1:7" x14ac:dyDescent="0.25">
      <c r="A428" t="s">
        <v>427</v>
      </c>
      <c r="B428" s="3" t="str">
        <f>"004-208"</f>
        <v>004-208</v>
      </c>
      <c r="C428" t="s">
        <v>430</v>
      </c>
      <c r="D428" s="3">
        <v>610</v>
      </c>
      <c r="E428" s="3" t="s">
        <v>9</v>
      </c>
      <c r="F428" s="3" t="s">
        <v>9</v>
      </c>
      <c r="G428" t="s">
        <v>9</v>
      </c>
    </row>
    <row r="429" spans="1:7" x14ac:dyDescent="0.25">
      <c r="A429" t="s">
        <v>427</v>
      </c>
      <c r="B429" s="3" t="str">
        <f>"004-607"</f>
        <v>004-607</v>
      </c>
      <c r="C429" t="s">
        <v>431</v>
      </c>
      <c r="D429" s="3">
        <v>439</v>
      </c>
      <c r="E429" s="3" t="s">
        <v>9</v>
      </c>
      <c r="F429" s="3" t="s">
        <v>9</v>
      </c>
      <c r="G429" t="s">
        <v>9</v>
      </c>
    </row>
    <row r="430" spans="1:7" x14ac:dyDescent="0.25">
      <c r="A430" t="s">
        <v>427</v>
      </c>
      <c r="B430" s="3" t="str">
        <f>"004-204"</f>
        <v>004-204</v>
      </c>
      <c r="C430" t="s">
        <v>432</v>
      </c>
      <c r="D430" s="3">
        <v>745</v>
      </c>
      <c r="E430" s="3" t="s">
        <v>9</v>
      </c>
      <c r="F430" s="3" t="s">
        <v>9</v>
      </c>
      <c r="G430" t="s">
        <v>9</v>
      </c>
    </row>
    <row r="431" spans="1:7" x14ac:dyDescent="0.25">
      <c r="A431" t="s">
        <v>427</v>
      </c>
      <c r="B431" s="3" t="str">
        <f>"004-207"</f>
        <v>004-207</v>
      </c>
      <c r="C431" t="s">
        <v>433</v>
      </c>
      <c r="D431" s="3">
        <v>353</v>
      </c>
      <c r="E431" s="3" t="s">
        <v>9</v>
      </c>
      <c r="F431" s="3" t="s">
        <v>9</v>
      </c>
      <c r="G431" t="s">
        <v>9</v>
      </c>
    </row>
    <row r="432" spans="1:7" ht="14.45" hidden="1" x14ac:dyDescent="0.3">
      <c r="A432" t="s">
        <v>427</v>
      </c>
      <c r="B432" s="3" t="str">
        <f>"004-203"</f>
        <v>004-203</v>
      </c>
      <c r="C432" t="s">
        <v>434</v>
      </c>
      <c r="D432" s="3">
        <v>446</v>
      </c>
      <c r="E432" s="3" t="s">
        <v>9</v>
      </c>
    </row>
    <row r="433" spans="1:5" ht="14.45" hidden="1" x14ac:dyDescent="0.3">
      <c r="A433" t="s">
        <v>427</v>
      </c>
      <c r="B433" s="3" t="str">
        <f>"004-202"</f>
        <v>004-202</v>
      </c>
      <c r="C433" t="s">
        <v>435</v>
      </c>
      <c r="D433" s="3">
        <v>355</v>
      </c>
      <c r="E433" s="3" t="s">
        <v>9</v>
      </c>
    </row>
    <row r="434" spans="1:5" ht="14.45" hidden="1" x14ac:dyDescent="0.3">
      <c r="A434" t="s">
        <v>427</v>
      </c>
      <c r="B434" s="3" t="str">
        <f>"004-205"</f>
        <v>004-205</v>
      </c>
      <c r="C434" t="s">
        <v>436</v>
      </c>
      <c r="D434" s="3">
        <v>344</v>
      </c>
      <c r="E434" s="3" t="s">
        <v>9</v>
      </c>
    </row>
    <row r="435" spans="1:5" ht="14.45" hidden="1" x14ac:dyDescent="0.3">
      <c r="A435" t="s">
        <v>427</v>
      </c>
      <c r="B435" s="3" t="str">
        <f>"004-213"</f>
        <v>004-213</v>
      </c>
      <c r="C435" t="s">
        <v>437</v>
      </c>
      <c r="D435" s="3">
        <v>679</v>
      </c>
      <c r="E435" s="3" t="s">
        <v>9</v>
      </c>
    </row>
    <row r="436" spans="1:5" ht="14.45" hidden="1" x14ac:dyDescent="0.3">
      <c r="A436" t="s">
        <v>427</v>
      </c>
      <c r="B436" s="3" t="str">
        <f>"004-503"</f>
        <v>004-503</v>
      </c>
      <c r="C436" t="s">
        <v>438</v>
      </c>
      <c r="D436" s="3">
        <v>624</v>
      </c>
      <c r="E436" s="3" t="s">
        <v>9</v>
      </c>
    </row>
    <row r="437" spans="1:5" ht="14.45" hidden="1" x14ac:dyDescent="0.3">
      <c r="A437" t="s">
        <v>427</v>
      </c>
      <c r="B437" s="3" t="str">
        <f>"004-211"</f>
        <v>004-211</v>
      </c>
      <c r="C437" t="s">
        <v>439</v>
      </c>
      <c r="D437" s="3">
        <v>471</v>
      </c>
    </row>
    <row r="438" spans="1:5" ht="14.45" hidden="1" x14ac:dyDescent="0.3">
      <c r="A438" t="s">
        <v>427</v>
      </c>
      <c r="B438" s="3" t="str">
        <f>"004-603"</f>
        <v>004-603</v>
      </c>
      <c r="C438" t="s">
        <v>440</v>
      </c>
      <c r="D438" s="3">
        <v>1277</v>
      </c>
    </row>
    <row r="439" spans="1:5" ht="14.45" hidden="1" x14ac:dyDescent="0.3">
      <c r="A439" t="s">
        <v>427</v>
      </c>
      <c r="B439" s="3" t="str">
        <f>"004-504"</f>
        <v>004-504</v>
      </c>
      <c r="C439" t="s">
        <v>441</v>
      </c>
      <c r="D439" s="3">
        <v>644</v>
      </c>
    </row>
    <row r="440" spans="1:5" ht="14.45" hidden="1" x14ac:dyDescent="0.3">
      <c r="A440" t="s">
        <v>427</v>
      </c>
      <c r="B440" s="3" t="str">
        <f>"004-209"</f>
        <v>004-209</v>
      </c>
      <c r="C440" t="s">
        <v>124</v>
      </c>
      <c r="D440" s="3">
        <v>504</v>
      </c>
    </row>
    <row r="441" spans="1:5" ht="14.45" hidden="1" x14ac:dyDescent="0.3">
      <c r="A441" t="s">
        <v>427</v>
      </c>
      <c r="B441" s="3" t="str">
        <f>"004-606"</f>
        <v>004-606</v>
      </c>
      <c r="C441" t="s">
        <v>442</v>
      </c>
      <c r="D441" s="3">
        <v>870</v>
      </c>
    </row>
    <row r="442" spans="1:5" ht="14.45" hidden="1" x14ac:dyDescent="0.3">
      <c r="A442" t="s">
        <v>427</v>
      </c>
      <c r="B442" s="3" t="str">
        <f>"004-210"</f>
        <v>004-210</v>
      </c>
      <c r="C442" t="s">
        <v>443</v>
      </c>
      <c r="D442" s="3">
        <v>737</v>
      </c>
    </row>
    <row r="443" spans="1:5" ht="14.45" hidden="1" x14ac:dyDescent="0.3">
      <c r="A443" t="s">
        <v>427</v>
      </c>
      <c r="B443" s="3" t="str">
        <f>"004-604"</f>
        <v>004-604</v>
      </c>
      <c r="C443" t="s">
        <v>444</v>
      </c>
      <c r="D443" s="3">
        <v>0</v>
      </c>
    </row>
    <row r="444" spans="1:5" ht="14.45" hidden="1" x14ac:dyDescent="0.3">
      <c r="A444" t="s">
        <v>427</v>
      </c>
      <c r="B444" s="3" t="str">
        <f>"004-605"</f>
        <v>004-605</v>
      </c>
      <c r="C444" t="s">
        <v>445</v>
      </c>
      <c r="D444" s="3">
        <v>0</v>
      </c>
    </row>
    <row r="445" spans="1:5" ht="14.45" hidden="1" x14ac:dyDescent="0.3">
      <c r="A445" t="s">
        <v>427</v>
      </c>
      <c r="B445" s="3" t="str">
        <f>"004-901"</f>
        <v>004-901</v>
      </c>
      <c r="C445" t="s">
        <v>446</v>
      </c>
      <c r="D445" s="3">
        <v>0</v>
      </c>
    </row>
    <row r="446" spans="1:5" ht="14.45" hidden="1" x14ac:dyDescent="0.3">
      <c r="A446" t="s">
        <v>427</v>
      </c>
      <c r="B446" s="3" t="str">
        <f>"004-601"</f>
        <v>004-601</v>
      </c>
      <c r="C446" t="s">
        <v>447</v>
      </c>
      <c r="D446" s="3">
        <v>0</v>
      </c>
    </row>
    <row r="447" spans="1:5" ht="14.45" hidden="1" x14ac:dyDescent="0.3">
      <c r="A447" t="s">
        <v>427</v>
      </c>
      <c r="B447" s="3" t="str">
        <f>"004-602"</f>
        <v>004-602</v>
      </c>
      <c r="C447" t="s">
        <v>448</v>
      </c>
      <c r="D447" s="3">
        <v>0</v>
      </c>
    </row>
    <row r="448" spans="1:5" ht="14.45" hidden="1" x14ac:dyDescent="0.3">
      <c r="A448" t="s">
        <v>427</v>
      </c>
      <c r="B448" s="3" t="str">
        <f>"004-107"</f>
        <v>004-107</v>
      </c>
      <c r="C448" t="s">
        <v>449</v>
      </c>
      <c r="D448" s="3">
        <v>6</v>
      </c>
    </row>
    <row r="449" spans="1:7" ht="14.45" hidden="1" x14ac:dyDescent="0.3">
      <c r="A449" t="s">
        <v>427</v>
      </c>
      <c r="B449" s="3" t="str">
        <f>"004-108"</f>
        <v>004-108</v>
      </c>
      <c r="C449" t="s">
        <v>450</v>
      </c>
      <c r="D449" s="3">
        <v>9</v>
      </c>
    </row>
    <row r="450" spans="1:7" ht="14.45" hidden="1" x14ac:dyDescent="0.3">
      <c r="A450" t="s">
        <v>427</v>
      </c>
      <c r="B450" s="3" t="str">
        <f>"004-111"</f>
        <v>004-111</v>
      </c>
      <c r="C450" t="s">
        <v>451</v>
      </c>
      <c r="D450" s="3">
        <v>13</v>
      </c>
    </row>
    <row r="451" spans="1:7" ht="14.45" hidden="1" x14ac:dyDescent="0.3">
      <c r="A451" t="s">
        <v>427</v>
      </c>
      <c r="B451" s="3" t="str">
        <f>"004-000"</f>
        <v>004-000</v>
      </c>
      <c r="C451" t="s">
        <v>16</v>
      </c>
      <c r="D451" s="3">
        <v>0</v>
      </c>
    </row>
    <row r="452" spans="1:7" ht="14.45" hidden="1" x14ac:dyDescent="0.3">
      <c r="A452" t="s">
        <v>427</v>
      </c>
      <c r="B452" s="3" t="str">
        <f>"004-001"</f>
        <v>004-001</v>
      </c>
      <c r="C452" t="s">
        <v>452</v>
      </c>
      <c r="D452" s="3">
        <v>0</v>
      </c>
    </row>
    <row r="453" spans="1:7" ht="14.45" hidden="1" x14ac:dyDescent="0.3">
      <c r="A453" t="s">
        <v>427</v>
      </c>
      <c r="B453" s="3" t="str">
        <f>"004-104"</f>
        <v>004-104</v>
      </c>
      <c r="C453" t="s">
        <v>453</v>
      </c>
      <c r="D453" s="3">
        <v>13</v>
      </c>
    </row>
    <row r="455" spans="1:7" x14ac:dyDescent="0.25">
      <c r="A455" t="s">
        <v>454</v>
      </c>
      <c r="B455" s="3" t="str">
        <f>"005-102"</f>
        <v>005-102</v>
      </c>
      <c r="C455" t="s">
        <v>455</v>
      </c>
      <c r="D455" s="3">
        <v>24</v>
      </c>
      <c r="E455" s="3" t="s">
        <v>9</v>
      </c>
      <c r="F455" s="3" t="s">
        <v>9</v>
      </c>
      <c r="G455" t="s">
        <v>9</v>
      </c>
    </row>
    <row r="456" spans="1:7" x14ac:dyDescent="0.25">
      <c r="A456" t="s">
        <v>454</v>
      </c>
      <c r="B456" s="3" t="str">
        <f>"005-101"</f>
        <v>005-101</v>
      </c>
      <c r="C456" t="s">
        <v>456</v>
      </c>
      <c r="D456" s="3">
        <v>39</v>
      </c>
      <c r="E456" s="3" t="s">
        <v>9</v>
      </c>
      <c r="F456" s="3" t="s">
        <v>9</v>
      </c>
      <c r="G456" t="s">
        <v>9</v>
      </c>
    </row>
    <row r="457" spans="1:7" x14ac:dyDescent="0.25">
      <c r="A457" t="s">
        <v>454</v>
      </c>
      <c r="B457" s="3" t="str">
        <f>"005-103"</f>
        <v>005-103</v>
      </c>
      <c r="C457" t="s">
        <v>457</v>
      </c>
      <c r="D457" s="3">
        <v>3</v>
      </c>
    </row>
    <row r="458" spans="1:7" x14ac:dyDescent="0.25">
      <c r="A458" t="s">
        <v>454</v>
      </c>
      <c r="B458" s="3" t="str">
        <f>"005-000"</f>
        <v>005-000</v>
      </c>
      <c r="C458" t="s">
        <v>16</v>
      </c>
      <c r="D458" s="3">
        <v>0</v>
      </c>
    </row>
    <row r="460" spans="1:7" x14ac:dyDescent="0.25">
      <c r="A460" t="s">
        <v>458</v>
      </c>
      <c r="B460" s="3" t="str">
        <f>"006-000"</f>
        <v>006-000</v>
      </c>
      <c r="C460" t="s">
        <v>16</v>
      </c>
    </row>
    <row r="461" spans="1:7" x14ac:dyDescent="0.25">
      <c r="A461" t="s">
        <v>458</v>
      </c>
      <c r="B461" s="3" t="str">
        <f>"006-001"</f>
        <v>006-001</v>
      </c>
      <c r="C461" t="s">
        <v>459</v>
      </c>
    </row>
    <row r="462" spans="1:7" x14ac:dyDescent="0.25">
      <c r="A462" t="s">
        <v>458</v>
      </c>
      <c r="B462" s="3" t="str">
        <f>"006-002"</f>
        <v>006-002</v>
      </c>
      <c r="C462" t="s">
        <v>460</v>
      </c>
    </row>
    <row r="463" spans="1:7" x14ac:dyDescent="0.25">
      <c r="A463" t="s">
        <v>458</v>
      </c>
      <c r="B463" s="3" t="str">
        <f>"006-101"</f>
        <v>006-101</v>
      </c>
      <c r="C463" t="s">
        <v>461</v>
      </c>
    </row>
    <row r="464" spans="1:7" x14ac:dyDescent="0.25">
      <c r="A464" t="s">
        <v>458</v>
      </c>
      <c r="B464" s="3" t="str">
        <f>"006-103"</f>
        <v>006-103</v>
      </c>
      <c r="C464" t="s">
        <v>462</v>
      </c>
    </row>
    <row r="465" spans="1:7" x14ac:dyDescent="0.25">
      <c r="A465" t="s">
        <v>458</v>
      </c>
      <c r="B465" s="3" t="str">
        <f>"006-601"</f>
        <v>006-601</v>
      </c>
      <c r="C465" t="s">
        <v>463</v>
      </c>
    </row>
    <row r="467" spans="1:7" x14ac:dyDescent="0.25">
      <c r="A467" t="s">
        <v>464</v>
      </c>
      <c r="B467" s="3" t="str">
        <f>"007-203"</f>
        <v>007-203</v>
      </c>
      <c r="C467" t="s">
        <v>465</v>
      </c>
      <c r="D467" s="3">
        <v>137</v>
      </c>
      <c r="E467" s="3" t="s">
        <v>9</v>
      </c>
      <c r="F467" s="3" t="s">
        <v>9</v>
      </c>
      <c r="G467" t="s">
        <v>9</v>
      </c>
    </row>
    <row r="468" spans="1:7" x14ac:dyDescent="0.25">
      <c r="A468" t="s">
        <v>464</v>
      </c>
      <c r="B468" s="3" t="str">
        <f>"007-103"</f>
        <v>007-103</v>
      </c>
      <c r="C468" t="s">
        <v>466</v>
      </c>
      <c r="D468" s="3">
        <v>21</v>
      </c>
      <c r="E468" s="3" t="s">
        <v>9</v>
      </c>
      <c r="F468" s="3" t="s">
        <v>9</v>
      </c>
      <c r="G468" t="s">
        <v>9</v>
      </c>
    </row>
    <row r="469" spans="1:7" x14ac:dyDescent="0.25">
      <c r="A469" t="s">
        <v>464</v>
      </c>
      <c r="B469" s="3" t="str">
        <f>"007-104"</f>
        <v>007-104</v>
      </c>
      <c r="C469" t="s">
        <v>467</v>
      </c>
      <c r="D469" s="3">
        <v>28</v>
      </c>
      <c r="E469" s="3" t="s">
        <v>9</v>
      </c>
      <c r="F469" s="3" t="s">
        <v>9</v>
      </c>
      <c r="G469" t="s">
        <v>9</v>
      </c>
    </row>
    <row r="470" spans="1:7" x14ac:dyDescent="0.25">
      <c r="A470" t="s">
        <v>464</v>
      </c>
      <c r="B470" s="3" t="str">
        <f>"007-105"</f>
        <v>007-105</v>
      </c>
      <c r="C470" t="s">
        <v>468</v>
      </c>
      <c r="D470" s="3">
        <v>39</v>
      </c>
      <c r="E470" s="3" t="s">
        <v>9</v>
      </c>
      <c r="F470" s="3" t="s">
        <v>9</v>
      </c>
      <c r="G470" t="s">
        <v>9</v>
      </c>
    </row>
    <row r="471" spans="1:7" x14ac:dyDescent="0.25">
      <c r="A471" t="s">
        <v>464</v>
      </c>
      <c r="B471" s="3" t="str">
        <f>"007-101"</f>
        <v>007-101</v>
      </c>
      <c r="C471" t="s">
        <v>469</v>
      </c>
      <c r="D471" s="3">
        <v>14</v>
      </c>
      <c r="E471" s="3" t="s">
        <v>9</v>
      </c>
      <c r="F471" s="3" t="s">
        <v>9</v>
      </c>
      <c r="G471" t="s">
        <v>9</v>
      </c>
    </row>
    <row r="472" spans="1:7" x14ac:dyDescent="0.25">
      <c r="A472" t="s">
        <v>464</v>
      </c>
      <c r="B472" s="3" t="str">
        <f>"007-202"</f>
        <v>007-202</v>
      </c>
      <c r="C472" t="s">
        <v>470</v>
      </c>
      <c r="D472" s="3">
        <v>362</v>
      </c>
      <c r="E472" s="3" t="s">
        <v>9</v>
      </c>
      <c r="F472" s="3" t="s">
        <v>9</v>
      </c>
      <c r="G472" t="s">
        <v>9</v>
      </c>
    </row>
    <row r="473" spans="1:7" x14ac:dyDescent="0.25">
      <c r="A473" t="s">
        <v>464</v>
      </c>
      <c r="B473" s="3" t="str">
        <f>"007-201"</f>
        <v>007-201</v>
      </c>
      <c r="C473" t="s">
        <v>471</v>
      </c>
      <c r="D473" s="3">
        <v>575</v>
      </c>
      <c r="E473" s="3" t="s">
        <v>9</v>
      </c>
      <c r="F473" s="3" t="s">
        <v>9</v>
      </c>
      <c r="G473" t="s">
        <v>9</v>
      </c>
    </row>
    <row r="474" spans="1:7" ht="14.45" hidden="1" x14ac:dyDescent="0.3">
      <c r="A474" t="s">
        <v>464</v>
      </c>
      <c r="B474" s="3" t="str">
        <f>"007-206"</f>
        <v>007-206</v>
      </c>
      <c r="C474" t="s">
        <v>472</v>
      </c>
      <c r="D474" s="3">
        <v>473</v>
      </c>
      <c r="E474" s="3" t="s">
        <v>9</v>
      </c>
    </row>
    <row r="475" spans="1:7" ht="14.45" hidden="1" x14ac:dyDescent="0.3">
      <c r="A475" t="s">
        <v>464</v>
      </c>
      <c r="B475" s="3" t="str">
        <f>"007-205"</f>
        <v>007-205</v>
      </c>
      <c r="C475" t="s">
        <v>473</v>
      </c>
      <c r="D475" s="3">
        <v>481</v>
      </c>
      <c r="E475" s="3" t="s">
        <v>9</v>
      </c>
    </row>
    <row r="476" spans="1:7" ht="14.45" hidden="1" x14ac:dyDescent="0.3">
      <c r="A476" t="s">
        <v>464</v>
      </c>
      <c r="B476" s="3" t="str">
        <f>"007-301"</f>
        <v>007-301</v>
      </c>
      <c r="C476" t="s">
        <v>474</v>
      </c>
      <c r="D476" s="3">
        <v>488</v>
      </c>
      <c r="E476" s="3" t="s">
        <v>9</v>
      </c>
    </row>
    <row r="477" spans="1:7" ht="14.45" hidden="1" x14ac:dyDescent="0.3">
      <c r="A477" t="s">
        <v>464</v>
      </c>
      <c r="B477" s="3" t="str">
        <f>"007-501"</f>
        <v>007-501</v>
      </c>
      <c r="C477" t="s">
        <v>475</v>
      </c>
      <c r="D477" s="3">
        <v>972</v>
      </c>
    </row>
    <row r="478" spans="1:7" ht="14.45" hidden="1" x14ac:dyDescent="0.3">
      <c r="A478" t="s">
        <v>464</v>
      </c>
      <c r="B478" s="3" t="str">
        <f>"007-901"</f>
        <v>007-901</v>
      </c>
      <c r="C478" t="s">
        <v>476</v>
      </c>
      <c r="D478" s="3">
        <v>2</v>
      </c>
    </row>
    <row r="479" spans="1:7" ht="14.45" hidden="1" x14ac:dyDescent="0.3">
      <c r="A479" t="s">
        <v>464</v>
      </c>
      <c r="B479" s="3" t="str">
        <f>"007-000"</f>
        <v>007-000</v>
      </c>
      <c r="C479" t="s">
        <v>16</v>
      </c>
      <c r="D479" s="3">
        <v>0</v>
      </c>
    </row>
    <row r="480" spans="1:7" ht="14.45" hidden="1" x14ac:dyDescent="0.3">
      <c r="A480" t="s">
        <v>464</v>
      </c>
      <c r="B480" s="3" t="str">
        <f>"007-001"</f>
        <v>007-001</v>
      </c>
      <c r="C480" t="s">
        <v>477</v>
      </c>
      <c r="D480" s="3">
        <v>0</v>
      </c>
    </row>
    <row r="481" spans="1:8" ht="14.45" hidden="1" x14ac:dyDescent="0.3">
      <c r="A481" t="s">
        <v>464</v>
      </c>
      <c r="B481" s="3" t="str">
        <f>"007-002"</f>
        <v>007-002</v>
      </c>
      <c r="C481" t="s">
        <v>478</v>
      </c>
      <c r="D481" s="3">
        <v>0</v>
      </c>
    </row>
    <row r="482" spans="1:8" ht="14.45" hidden="1" x14ac:dyDescent="0.3">
      <c r="A482" t="s">
        <v>464</v>
      </c>
      <c r="B482" s="3" t="str">
        <f>"007-003"</f>
        <v>007-003</v>
      </c>
      <c r="C482" t="s">
        <v>479</v>
      </c>
      <c r="D482" s="3">
        <v>0</v>
      </c>
    </row>
    <row r="483" spans="1:8" ht="14.45" hidden="1" x14ac:dyDescent="0.3">
      <c r="A483" t="s">
        <v>464</v>
      </c>
      <c r="B483" s="3" t="str">
        <f>"007-004"</f>
        <v>007-004</v>
      </c>
      <c r="C483" t="s">
        <v>480</v>
      </c>
      <c r="D483" s="3">
        <v>0</v>
      </c>
    </row>
    <row r="484" spans="1:8" ht="14.45" hidden="1" x14ac:dyDescent="0.3">
      <c r="A484" t="s">
        <v>464</v>
      </c>
      <c r="B484" s="3" t="str">
        <f>"007-005"</f>
        <v>007-005</v>
      </c>
      <c r="C484" t="s">
        <v>481</v>
      </c>
      <c r="D484" s="3">
        <v>0</v>
      </c>
    </row>
    <row r="486" spans="1:8" ht="14.45" hidden="1" x14ac:dyDescent="0.3">
      <c r="A486" t="s">
        <v>482</v>
      </c>
      <c r="B486" s="3" t="str">
        <f>"008-602"</f>
        <v>008-602</v>
      </c>
      <c r="C486" t="s">
        <v>483</v>
      </c>
      <c r="D486" s="3">
        <v>22</v>
      </c>
      <c r="E486" s="3" t="s">
        <v>9</v>
      </c>
    </row>
    <row r="487" spans="1:8" x14ac:dyDescent="0.25">
      <c r="A487" t="s">
        <v>482</v>
      </c>
      <c r="B487" s="3" t="str">
        <f>"008-201"</f>
        <v>008-201</v>
      </c>
      <c r="C487" t="s">
        <v>484</v>
      </c>
      <c r="D487" s="3">
        <v>478</v>
      </c>
      <c r="E487" s="3" t="s">
        <v>9</v>
      </c>
      <c r="F487" s="3" t="s">
        <v>9</v>
      </c>
      <c r="H487" t="s">
        <v>9</v>
      </c>
    </row>
    <row r="488" spans="1:8" x14ac:dyDescent="0.25">
      <c r="A488" t="s">
        <v>482</v>
      </c>
      <c r="B488" s="3" t="str">
        <f>"008-301"</f>
        <v>008-301</v>
      </c>
      <c r="C488" t="s">
        <v>485</v>
      </c>
      <c r="D488" s="3">
        <v>206</v>
      </c>
      <c r="E488" s="3" t="s">
        <v>9</v>
      </c>
      <c r="F488" s="3" t="s">
        <v>9</v>
      </c>
      <c r="H488" t="s">
        <v>9</v>
      </c>
    </row>
    <row r="489" spans="1:8" ht="14.45" hidden="1" x14ac:dyDescent="0.3">
      <c r="A489" t="s">
        <v>482</v>
      </c>
      <c r="B489" s="3" t="str">
        <f>"008-601"</f>
        <v>008-601</v>
      </c>
      <c r="C489" t="s">
        <v>486</v>
      </c>
      <c r="D489" s="3">
        <v>291</v>
      </c>
    </row>
    <row r="490" spans="1:8" ht="14.45" hidden="1" x14ac:dyDescent="0.3">
      <c r="A490" t="s">
        <v>482</v>
      </c>
      <c r="B490" s="3" t="str">
        <f>"008-202"</f>
        <v>008-202</v>
      </c>
      <c r="C490" t="s">
        <v>487</v>
      </c>
      <c r="D490" s="3">
        <v>0</v>
      </c>
    </row>
    <row r="491" spans="1:8" ht="14.45" hidden="1" x14ac:dyDescent="0.3">
      <c r="A491" t="s">
        <v>482</v>
      </c>
      <c r="B491" s="3" t="str">
        <f>"008-203"</f>
        <v>008-203</v>
      </c>
      <c r="C491" t="s">
        <v>488</v>
      </c>
      <c r="D491" s="3">
        <v>0</v>
      </c>
    </row>
    <row r="492" spans="1:8" ht="14.45" hidden="1" x14ac:dyDescent="0.3">
      <c r="A492" t="s">
        <v>482</v>
      </c>
      <c r="B492" s="3" t="str">
        <f>"008-000"</f>
        <v>008-000</v>
      </c>
      <c r="C492" t="s">
        <v>16</v>
      </c>
      <c r="D492" s="3">
        <v>0</v>
      </c>
    </row>
    <row r="493" spans="1:8" ht="14.45" hidden="1" x14ac:dyDescent="0.3">
      <c r="A493" t="s">
        <v>482</v>
      </c>
      <c r="B493" s="3" t="str">
        <f>"008-001"</f>
        <v>008-001</v>
      </c>
      <c r="C493" t="s">
        <v>489</v>
      </c>
      <c r="D493" s="3">
        <v>0</v>
      </c>
    </row>
    <row r="495" spans="1:8" ht="14.45" hidden="1" x14ac:dyDescent="0.3">
      <c r="A495" t="s">
        <v>490</v>
      </c>
      <c r="B495" s="3" t="str">
        <f>"009-602"</f>
        <v>009-602</v>
      </c>
      <c r="C495" t="s">
        <v>491</v>
      </c>
      <c r="D495" s="3">
        <v>136</v>
      </c>
      <c r="E495" s="3" t="s">
        <v>9</v>
      </c>
    </row>
    <row r="496" spans="1:8" x14ac:dyDescent="0.25">
      <c r="A496" t="s">
        <v>490</v>
      </c>
      <c r="B496" s="3" t="str">
        <f>"009-201"</f>
        <v>009-201</v>
      </c>
      <c r="C496" t="s">
        <v>492</v>
      </c>
      <c r="D496" s="3">
        <v>110</v>
      </c>
      <c r="E496" s="3" t="s">
        <v>9</v>
      </c>
      <c r="F496" s="3" t="s">
        <v>9</v>
      </c>
      <c r="G496" t="s">
        <v>9</v>
      </c>
    </row>
    <row r="497" spans="1:7" ht="14.45" hidden="1" x14ac:dyDescent="0.3">
      <c r="A497" t="s">
        <v>490</v>
      </c>
      <c r="B497" s="3" t="str">
        <f>"009-301"</f>
        <v>009-301</v>
      </c>
      <c r="C497" t="s">
        <v>493</v>
      </c>
      <c r="D497" s="3">
        <v>82</v>
      </c>
      <c r="E497" s="3" t="s">
        <v>9</v>
      </c>
    </row>
    <row r="498" spans="1:7" x14ac:dyDescent="0.25">
      <c r="A498" t="s">
        <v>490</v>
      </c>
      <c r="B498" s="3" t="str">
        <f>"009-202"</f>
        <v>009-202</v>
      </c>
      <c r="C498" t="s">
        <v>494</v>
      </c>
      <c r="D498" s="3">
        <v>93</v>
      </c>
      <c r="E498" s="3" t="s">
        <v>9</v>
      </c>
      <c r="F498" s="3" t="s">
        <v>9</v>
      </c>
      <c r="G498" t="s">
        <v>9</v>
      </c>
    </row>
    <row r="499" spans="1:7" ht="14.45" hidden="1" x14ac:dyDescent="0.3">
      <c r="A499" t="s">
        <v>490</v>
      </c>
      <c r="B499" s="3" t="str">
        <f>"009-203"</f>
        <v>009-203</v>
      </c>
      <c r="C499" t="s">
        <v>495</v>
      </c>
      <c r="D499" s="3">
        <v>75</v>
      </c>
      <c r="E499" s="3" t="s">
        <v>9</v>
      </c>
    </row>
    <row r="500" spans="1:7" ht="14.45" hidden="1" x14ac:dyDescent="0.3">
      <c r="A500" t="s">
        <v>490</v>
      </c>
      <c r="B500" s="3" t="str">
        <f>"009-102"</f>
        <v>009-102</v>
      </c>
      <c r="C500" t="s">
        <v>496</v>
      </c>
      <c r="D500" s="3">
        <v>119</v>
      </c>
      <c r="E500" s="3" t="s">
        <v>9</v>
      </c>
    </row>
    <row r="501" spans="1:7" ht="14.45" hidden="1" x14ac:dyDescent="0.3">
      <c r="A501" t="s">
        <v>490</v>
      </c>
      <c r="B501" s="3" t="str">
        <f>"009-302"</f>
        <v>009-302</v>
      </c>
      <c r="C501" t="s">
        <v>497</v>
      </c>
      <c r="D501" s="3">
        <v>68</v>
      </c>
      <c r="E501" s="3" t="s">
        <v>9</v>
      </c>
    </row>
    <row r="502" spans="1:7" ht="14.45" hidden="1" x14ac:dyDescent="0.3">
      <c r="A502" t="s">
        <v>490</v>
      </c>
      <c r="B502" s="3" t="str">
        <f>"009-501"</f>
        <v>009-501</v>
      </c>
      <c r="C502" t="s">
        <v>498</v>
      </c>
      <c r="D502" s="3">
        <v>187</v>
      </c>
      <c r="E502" s="3" t="s">
        <v>9</v>
      </c>
    </row>
    <row r="503" spans="1:7" ht="14.45" hidden="1" x14ac:dyDescent="0.3">
      <c r="A503" t="s">
        <v>490</v>
      </c>
      <c r="B503" s="3" t="str">
        <f>"009-601"</f>
        <v>009-601</v>
      </c>
      <c r="C503" t="s">
        <v>499</v>
      </c>
      <c r="D503" s="3">
        <v>102</v>
      </c>
    </row>
    <row r="504" spans="1:7" ht="14.45" hidden="1" x14ac:dyDescent="0.3">
      <c r="A504" t="s">
        <v>490</v>
      </c>
      <c r="B504" s="3" t="str">
        <f>"376"</f>
        <v>376</v>
      </c>
      <c r="C504" t="s">
        <v>500</v>
      </c>
      <c r="D504" s="3">
        <v>0</v>
      </c>
    </row>
    <row r="505" spans="1:7" ht="14.45" hidden="1" x14ac:dyDescent="0.3">
      <c r="A505" t="s">
        <v>490</v>
      </c>
      <c r="B505" s="3" t="str">
        <f>"009-000"</f>
        <v>009-000</v>
      </c>
      <c r="C505" t="s">
        <v>16</v>
      </c>
      <c r="D505" s="3">
        <v>0</v>
      </c>
    </row>
    <row r="506" spans="1:7" ht="14.45" hidden="1" x14ac:dyDescent="0.3">
      <c r="A506" t="s">
        <v>490</v>
      </c>
      <c r="B506" s="3" t="str">
        <f>"009-001"</f>
        <v>009-001</v>
      </c>
      <c r="C506" t="s">
        <v>501</v>
      </c>
      <c r="D506" s="3">
        <v>0</v>
      </c>
    </row>
    <row r="508" spans="1:7" x14ac:dyDescent="0.25">
      <c r="A508" t="s">
        <v>502</v>
      </c>
      <c r="B508" s="3" t="str">
        <f>"010-205"</f>
        <v>010-205</v>
      </c>
      <c r="C508" t="s">
        <v>503</v>
      </c>
      <c r="D508" s="3">
        <v>707</v>
      </c>
      <c r="E508" s="3" t="s">
        <v>9</v>
      </c>
      <c r="F508" s="3" t="s">
        <v>9</v>
      </c>
      <c r="G508" t="s">
        <v>9</v>
      </c>
    </row>
    <row r="509" spans="1:7" x14ac:dyDescent="0.25">
      <c r="A509" t="s">
        <v>502</v>
      </c>
      <c r="B509" s="3" t="str">
        <f>"010-203"</f>
        <v>010-203</v>
      </c>
      <c r="C509" t="s">
        <v>504</v>
      </c>
      <c r="D509" s="3">
        <v>498</v>
      </c>
      <c r="E509" s="3" t="s">
        <v>9</v>
      </c>
      <c r="F509" s="3" t="s">
        <v>9</v>
      </c>
      <c r="G509" t="s">
        <v>9</v>
      </c>
    </row>
    <row r="510" spans="1:7" x14ac:dyDescent="0.25">
      <c r="A510" t="s">
        <v>502</v>
      </c>
      <c r="B510" s="3" t="str">
        <f>"010-202"</f>
        <v>010-202</v>
      </c>
      <c r="C510" t="s">
        <v>505</v>
      </c>
      <c r="D510" s="3">
        <v>527</v>
      </c>
      <c r="E510" s="3" t="s">
        <v>9</v>
      </c>
      <c r="F510" s="3" t="s">
        <v>9</v>
      </c>
      <c r="G510" t="s">
        <v>9</v>
      </c>
    </row>
    <row r="511" spans="1:7" x14ac:dyDescent="0.25">
      <c r="A511" t="s">
        <v>502</v>
      </c>
      <c r="B511" s="3" t="str">
        <f>"010-210"</f>
        <v>010-210</v>
      </c>
      <c r="C511" t="s">
        <v>506</v>
      </c>
      <c r="D511" s="3">
        <v>453</v>
      </c>
      <c r="E511" s="3" t="s">
        <v>9</v>
      </c>
      <c r="F511" s="3" t="s">
        <v>9</v>
      </c>
      <c r="G511" t="s">
        <v>9</v>
      </c>
    </row>
    <row r="512" spans="1:7" x14ac:dyDescent="0.25">
      <c r="A512" t="s">
        <v>502</v>
      </c>
      <c r="B512" s="3" t="str">
        <f>"010-209"</f>
        <v>010-209</v>
      </c>
      <c r="C512" t="s">
        <v>507</v>
      </c>
      <c r="D512" s="3">
        <v>604</v>
      </c>
      <c r="E512" s="3" t="s">
        <v>9</v>
      </c>
      <c r="F512" s="3" t="s">
        <v>9</v>
      </c>
      <c r="G512" t="s">
        <v>9</v>
      </c>
    </row>
    <row r="513" spans="1:7" x14ac:dyDescent="0.25">
      <c r="A513" t="s">
        <v>502</v>
      </c>
      <c r="B513" s="3" t="str">
        <f>"010-201"</f>
        <v>010-201</v>
      </c>
      <c r="C513" t="s">
        <v>508</v>
      </c>
      <c r="D513" s="3">
        <v>480</v>
      </c>
      <c r="E513" s="3" t="s">
        <v>9</v>
      </c>
      <c r="F513" s="3" t="s">
        <v>9</v>
      </c>
      <c r="G513" t="s">
        <v>9</v>
      </c>
    </row>
    <row r="514" spans="1:7" x14ac:dyDescent="0.25">
      <c r="A514" t="s">
        <v>502</v>
      </c>
      <c r="B514" s="3" t="str">
        <f>"010-206"</f>
        <v>010-206</v>
      </c>
      <c r="C514" t="s">
        <v>509</v>
      </c>
      <c r="D514" s="3">
        <v>484</v>
      </c>
      <c r="E514" s="3" t="s">
        <v>9</v>
      </c>
      <c r="F514" s="3" t="s">
        <v>9</v>
      </c>
      <c r="G514" t="s">
        <v>9</v>
      </c>
    </row>
    <row r="515" spans="1:7" x14ac:dyDescent="0.25">
      <c r="A515" t="s">
        <v>502</v>
      </c>
      <c r="B515" s="3" t="str">
        <f>"010-211"</f>
        <v>010-211</v>
      </c>
      <c r="C515" t="s">
        <v>510</v>
      </c>
      <c r="D515" s="3">
        <v>448</v>
      </c>
      <c r="E515" s="3" t="s">
        <v>9</v>
      </c>
      <c r="F515" s="3" t="s">
        <v>9</v>
      </c>
      <c r="G515" t="s">
        <v>9</v>
      </c>
    </row>
    <row r="516" spans="1:7" ht="14.45" hidden="1" x14ac:dyDescent="0.3">
      <c r="A516" t="s">
        <v>502</v>
      </c>
      <c r="B516" s="3" t="str">
        <f>"010-605"</f>
        <v>010-605</v>
      </c>
      <c r="C516" t="s">
        <v>511</v>
      </c>
      <c r="D516" s="3">
        <v>238</v>
      </c>
      <c r="E516" s="3" t="s">
        <v>9</v>
      </c>
    </row>
    <row r="517" spans="1:7" ht="14.45" hidden="1" x14ac:dyDescent="0.3">
      <c r="A517" t="s">
        <v>502</v>
      </c>
      <c r="B517" s="3" t="str">
        <f>"010-302"</f>
        <v>010-302</v>
      </c>
      <c r="C517" t="s">
        <v>512</v>
      </c>
      <c r="D517" s="3">
        <v>373</v>
      </c>
      <c r="E517" s="3" t="s">
        <v>9</v>
      </c>
    </row>
    <row r="518" spans="1:7" ht="14.45" hidden="1" x14ac:dyDescent="0.3">
      <c r="A518" t="s">
        <v>502</v>
      </c>
      <c r="B518" s="3" t="str">
        <f>"010-303"</f>
        <v>010-303</v>
      </c>
      <c r="C518" t="s">
        <v>513</v>
      </c>
      <c r="D518" s="3">
        <v>552</v>
      </c>
      <c r="E518" s="3" t="s">
        <v>9</v>
      </c>
    </row>
    <row r="519" spans="1:7" ht="14.45" hidden="1" x14ac:dyDescent="0.3">
      <c r="A519" t="s">
        <v>502</v>
      </c>
      <c r="B519" s="3" t="str">
        <f>"010-305"</f>
        <v>010-305</v>
      </c>
      <c r="C519" t="s">
        <v>514</v>
      </c>
      <c r="D519" s="3">
        <v>551</v>
      </c>
      <c r="E519" s="3" t="s">
        <v>9</v>
      </c>
    </row>
    <row r="520" spans="1:7" ht="14.45" hidden="1" x14ac:dyDescent="0.3">
      <c r="A520" t="s">
        <v>502</v>
      </c>
      <c r="B520" s="3" t="str">
        <f>"010-208"</f>
        <v>010-208</v>
      </c>
      <c r="C520" t="s">
        <v>515</v>
      </c>
      <c r="D520" s="3">
        <v>364</v>
      </c>
      <c r="E520" s="3" t="s">
        <v>9</v>
      </c>
    </row>
    <row r="521" spans="1:7" ht="14.45" hidden="1" x14ac:dyDescent="0.3">
      <c r="A521" t="s">
        <v>502</v>
      </c>
      <c r="B521" s="3" t="str">
        <f>"010-603"</f>
        <v>010-603</v>
      </c>
      <c r="C521" t="s">
        <v>516</v>
      </c>
      <c r="D521" s="3">
        <v>358</v>
      </c>
      <c r="E521" s="3" t="s">
        <v>9</v>
      </c>
    </row>
    <row r="522" spans="1:7" ht="14.45" hidden="1" x14ac:dyDescent="0.3">
      <c r="A522" t="s">
        <v>502</v>
      </c>
      <c r="B522" s="3" t="str">
        <f>"010-601"</f>
        <v>010-601</v>
      </c>
      <c r="C522" t="s">
        <v>517</v>
      </c>
      <c r="D522" s="3">
        <v>948</v>
      </c>
      <c r="E522" s="3" t="s">
        <v>9</v>
      </c>
    </row>
    <row r="523" spans="1:7" ht="14.45" hidden="1" x14ac:dyDescent="0.3">
      <c r="A523" t="s">
        <v>502</v>
      </c>
      <c r="B523" s="3" t="str">
        <f>"010-604"</f>
        <v>010-604</v>
      </c>
      <c r="C523" t="s">
        <v>518</v>
      </c>
      <c r="D523" s="3">
        <v>718</v>
      </c>
      <c r="E523" s="3" t="s">
        <v>9</v>
      </c>
    </row>
    <row r="524" spans="1:7" ht="14.45" hidden="1" x14ac:dyDescent="0.3">
      <c r="A524" t="s">
        <v>502</v>
      </c>
      <c r="B524" s="3" t="str">
        <f>"010-602"</f>
        <v>010-602</v>
      </c>
      <c r="C524" t="s">
        <v>519</v>
      </c>
      <c r="D524" s="3">
        <v>214</v>
      </c>
      <c r="E524" s="3" t="s">
        <v>9</v>
      </c>
    </row>
    <row r="525" spans="1:7" ht="14.45" hidden="1" x14ac:dyDescent="0.3">
      <c r="A525" t="s">
        <v>502</v>
      </c>
      <c r="B525" s="3" t="str">
        <f>"010-204"</f>
        <v>010-204</v>
      </c>
      <c r="C525" t="s">
        <v>520</v>
      </c>
      <c r="D525" s="3">
        <v>214</v>
      </c>
    </row>
    <row r="526" spans="1:7" ht="14.45" hidden="1" x14ac:dyDescent="0.3">
      <c r="A526" t="s">
        <v>502</v>
      </c>
      <c r="B526" s="3" t="str">
        <f>"010-000"</f>
        <v>010-000</v>
      </c>
      <c r="C526" t="s">
        <v>16</v>
      </c>
    </row>
    <row r="527" spans="1:7" ht="14.45" hidden="1" x14ac:dyDescent="0.3">
      <c r="A527" t="s">
        <v>502</v>
      </c>
      <c r="B527" s="3" t="str">
        <f>"010-001"</f>
        <v>010-001</v>
      </c>
      <c r="C527" t="s">
        <v>521</v>
      </c>
    </row>
    <row r="528" spans="1:7" ht="14.45" hidden="1" x14ac:dyDescent="0.3">
      <c r="A528" t="s">
        <v>502</v>
      </c>
      <c r="B528" s="3" t="str">
        <f>"010-902"</f>
        <v>010-902</v>
      </c>
      <c r="C528" t="s">
        <v>522</v>
      </c>
    </row>
    <row r="530" spans="1:7" x14ac:dyDescent="0.25">
      <c r="A530" t="s">
        <v>523</v>
      </c>
      <c r="B530" s="3" t="str">
        <f>"011-202"</f>
        <v>011-202</v>
      </c>
      <c r="C530" t="s">
        <v>524</v>
      </c>
      <c r="D530" s="3">
        <v>65</v>
      </c>
      <c r="E530" s="3" t="s">
        <v>9</v>
      </c>
      <c r="F530" s="3" t="s">
        <v>9</v>
      </c>
      <c r="G530" t="s">
        <v>9</v>
      </c>
    </row>
    <row r="531" spans="1:7" x14ac:dyDescent="0.25">
      <c r="A531" t="s">
        <v>523</v>
      </c>
      <c r="B531" s="3" t="str">
        <f>"011-901"</f>
        <v>011-901</v>
      </c>
      <c r="C531" t="s">
        <v>525</v>
      </c>
      <c r="D531" s="3">
        <v>4</v>
      </c>
      <c r="E531" s="3" t="s">
        <v>9</v>
      </c>
      <c r="F531" s="3" t="s">
        <v>9</v>
      </c>
      <c r="G531" t="s">
        <v>9</v>
      </c>
    </row>
    <row r="532" spans="1:7" x14ac:dyDescent="0.25">
      <c r="A532" t="s">
        <v>523</v>
      </c>
      <c r="B532" s="3" t="str">
        <f>"011-201"</f>
        <v>011-201</v>
      </c>
      <c r="C532" t="s">
        <v>526</v>
      </c>
      <c r="D532" s="3">
        <v>277</v>
      </c>
      <c r="E532" s="3" t="s">
        <v>9</v>
      </c>
      <c r="F532" s="3" t="s">
        <v>9</v>
      </c>
      <c r="G532" t="s">
        <v>9</v>
      </c>
    </row>
    <row r="533" spans="1:7" x14ac:dyDescent="0.25">
      <c r="A533" t="s">
        <v>523</v>
      </c>
      <c r="B533" s="3" t="str">
        <f>"011-203"</f>
        <v>011-203</v>
      </c>
      <c r="C533" t="s">
        <v>527</v>
      </c>
      <c r="D533" s="3">
        <v>63</v>
      </c>
      <c r="E533" s="3" t="s">
        <v>9</v>
      </c>
      <c r="F533" s="3" t="s">
        <v>9</v>
      </c>
      <c r="G533" t="s">
        <v>9</v>
      </c>
    </row>
    <row r="534" spans="1:7" x14ac:dyDescent="0.25">
      <c r="A534" t="s">
        <v>523</v>
      </c>
      <c r="B534" s="3" t="str">
        <f>"011-601"</f>
        <v>011-601</v>
      </c>
      <c r="C534" t="s">
        <v>528</v>
      </c>
      <c r="D534" s="3">
        <v>127</v>
      </c>
      <c r="E534" s="3" t="s">
        <v>9</v>
      </c>
      <c r="F534" s="3" t="s">
        <v>9</v>
      </c>
      <c r="G534" t="s">
        <v>9</v>
      </c>
    </row>
    <row r="535" spans="1:7" ht="14.45" hidden="1" x14ac:dyDescent="0.3">
      <c r="A535" t="s">
        <v>523</v>
      </c>
      <c r="B535" s="3" t="str">
        <f>"380"</f>
        <v>380</v>
      </c>
      <c r="C535" t="s">
        <v>529</v>
      </c>
    </row>
    <row r="536" spans="1:7" ht="14.45" hidden="1" x14ac:dyDescent="0.3">
      <c r="A536" t="s">
        <v>523</v>
      </c>
      <c r="B536" s="3" t="str">
        <f>"011-000"</f>
        <v>011-000</v>
      </c>
      <c r="C536" t="s">
        <v>16</v>
      </c>
    </row>
    <row r="537" spans="1:7" ht="14.45" hidden="1" x14ac:dyDescent="0.3">
      <c r="A537" t="s">
        <v>523</v>
      </c>
      <c r="B537" s="3" t="str">
        <f>"011-001"</f>
        <v>011-001</v>
      </c>
      <c r="C537" t="s">
        <v>530</v>
      </c>
    </row>
    <row r="539" spans="1:7" x14ac:dyDescent="0.25">
      <c r="A539" t="s">
        <v>531</v>
      </c>
      <c r="B539" s="3" t="str">
        <f>"012-108"</f>
        <v>012-108</v>
      </c>
      <c r="C539" t="s">
        <v>532</v>
      </c>
      <c r="D539" s="3">
        <v>518</v>
      </c>
      <c r="E539" s="3" t="s">
        <v>9</v>
      </c>
      <c r="F539" s="3" t="s">
        <v>9</v>
      </c>
      <c r="G539" t="s">
        <v>9</v>
      </c>
    </row>
    <row r="540" spans="1:7" x14ac:dyDescent="0.25">
      <c r="A540" t="s">
        <v>531</v>
      </c>
      <c r="B540" s="3" t="str">
        <f>"012-102"</f>
        <v>012-102</v>
      </c>
      <c r="C540" t="s">
        <v>533</v>
      </c>
      <c r="D540" s="3">
        <v>517</v>
      </c>
      <c r="E540" s="3" t="s">
        <v>9</v>
      </c>
      <c r="F540" s="3" t="s">
        <v>9</v>
      </c>
      <c r="G540" t="s">
        <v>9</v>
      </c>
    </row>
    <row r="541" spans="1:7" x14ac:dyDescent="0.25">
      <c r="A541" t="s">
        <v>531</v>
      </c>
      <c r="B541" s="3" t="str">
        <f>"012-201"</f>
        <v>012-201</v>
      </c>
      <c r="C541" t="s">
        <v>534</v>
      </c>
      <c r="D541" s="3">
        <v>62</v>
      </c>
      <c r="E541" s="3" t="s">
        <v>9</v>
      </c>
      <c r="F541" s="3" t="s">
        <v>9</v>
      </c>
      <c r="G541" t="s">
        <v>9</v>
      </c>
    </row>
    <row r="542" spans="1:7" x14ac:dyDescent="0.25">
      <c r="A542" t="s">
        <v>531</v>
      </c>
      <c r="B542" s="3" t="str">
        <f>"012-601"</f>
        <v>012-601</v>
      </c>
      <c r="C542" t="s">
        <v>535</v>
      </c>
      <c r="D542" s="3">
        <v>140</v>
      </c>
      <c r="E542" s="3" t="s">
        <v>9</v>
      </c>
      <c r="F542" s="3" t="s">
        <v>9</v>
      </c>
      <c r="G542" t="s">
        <v>9</v>
      </c>
    </row>
    <row r="543" spans="1:7" x14ac:dyDescent="0.25">
      <c r="A543" t="s">
        <v>531</v>
      </c>
      <c r="B543" s="3" t="str">
        <f>"012-106"</f>
        <v>012-106</v>
      </c>
      <c r="C543" t="s">
        <v>536</v>
      </c>
      <c r="D543" s="3">
        <v>115</v>
      </c>
      <c r="E543" s="3" t="s">
        <v>9</v>
      </c>
      <c r="F543" s="3" t="s">
        <v>9</v>
      </c>
      <c r="G543" t="s">
        <v>9</v>
      </c>
    </row>
    <row r="544" spans="1:7" x14ac:dyDescent="0.25">
      <c r="A544" t="s">
        <v>531</v>
      </c>
      <c r="B544" s="3" t="str">
        <f>"012-301"</f>
        <v>012-301</v>
      </c>
      <c r="C544" t="s">
        <v>537</v>
      </c>
      <c r="D544" s="3">
        <v>917</v>
      </c>
      <c r="E544" s="3" t="s">
        <v>9</v>
      </c>
      <c r="F544" s="3" t="s">
        <v>9</v>
      </c>
      <c r="G544" t="s">
        <v>9</v>
      </c>
    </row>
    <row r="545" spans="1:7" x14ac:dyDescent="0.25">
      <c r="A545" t="s">
        <v>531</v>
      </c>
      <c r="B545" s="3" t="str">
        <f>"012-602"</f>
        <v>012-602</v>
      </c>
      <c r="C545" t="s">
        <v>538</v>
      </c>
      <c r="D545" s="3">
        <v>10</v>
      </c>
      <c r="E545" s="3" t="s">
        <v>9</v>
      </c>
      <c r="F545" s="3" t="s">
        <v>9</v>
      </c>
      <c r="G545" t="s">
        <v>9</v>
      </c>
    </row>
    <row r="546" spans="1:7" x14ac:dyDescent="0.25">
      <c r="A546" t="s">
        <v>531</v>
      </c>
      <c r="B546" s="3" t="str">
        <f>"012-207"</f>
        <v>012-207</v>
      </c>
      <c r="C546" t="s">
        <v>539</v>
      </c>
      <c r="D546" s="3">
        <v>397</v>
      </c>
      <c r="E546" s="3" t="s">
        <v>9</v>
      </c>
      <c r="F546" s="3" t="s">
        <v>9</v>
      </c>
      <c r="G546" t="s">
        <v>9</v>
      </c>
    </row>
    <row r="547" spans="1:7" x14ac:dyDescent="0.25">
      <c r="A547" t="s">
        <v>531</v>
      </c>
      <c r="B547" s="3" t="str">
        <f>"012-210"</f>
        <v>012-210</v>
      </c>
      <c r="C547" t="s">
        <v>540</v>
      </c>
      <c r="D547" s="3">
        <v>460</v>
      </c>
      <c r="E547" s="3" t="s">
        <v>9</v>
      </c>
      <c r="F547" s="3" t="s">
        <v>9</v>
      </c>
      <c r="G547" t="s">
        <v>9</v>
      </c>
    </row>
    <row r="548" spans="1:7" x14ac:dyDescent="0.25">
      <c r="A548" t="s">
        <v>531</v>
      </c>
      <c r="B548" s="3" t="str">
        <f>"012-105"</f>
        <v>012-105</v>
      </c>
      <c r="C548" t="s">
        <v>541</v>
      </c>
      <c r="D548" s="3">
        <v>24</v>
      </c>
      <c r="E548" s="3" t="s">
        <v>9</v>
      </c>
      <c r="F548" s="3" t="s">
        <v>9</v>
      </c>
      <c r="G548" t="s">
        <v>9</v>
      </c>
    </row>
    <row r="549" spans="1:7" x14ac:dyDescent="0.25">
      <c r="A549" t="s">
        <v>531</v>
      </c>
      <c r="B549" s="3" t="str">
        <f>"012-604"</f>
        <v>012-604</v>
      </c>
      <c r="C549" t="s">
        <v>542</v>
      </c>
      <c r="D549" s="3">
        <v>1156</v>
      </c>
      <c r="E549" s="3" t="s">
        <v>9</v>
      </c>
      <c r="F549" s="3" t="s">
        <v>9</v>
      </c>
      <c r="G549" t="s">
        <v>9</v>
      </c>
    </row>
    <row r="550" spans="1:7" ht="14.45" hidden="1" x14ac:dyDescent="0.3">
      <c r="A550" t="s">
        <v>531</v>
      </c>
      <c r="B550" s="3" t="str">
        <f>"012-202"</f>
        <v>012-202</v>
      </c>
      <c r="C550" t="s">
        <v>543</v>
      </c>
      <c r="D550" s="3">
        <v>188</v>
      </c>
      <c r="E550" s="3" t="s">
        <v>9</v>
      </c>
    </row>
    <row r="551" spans="1:7" ht="14.45" hidden="1" x14ac:dyDescent="0.3">
      <c r="A551" t="s">
        <v>531</v>
      </c>
      <c r="B551" s="3" t="str">
        <f>"012-603"</f>
        <v>012-603</v>
      </c>
      <c r="C551" t="s">
        <v>544</v>
      </c>
      <c r="D551" s="3">
        <v>108</v>
      </c>
    </row>
    <row r="552" spans="1:7" ht="14.45" hidden="1" x14ac:dyDescent="0.3">
      <c r="A552" t="s">
        <v>531</v>
      </c>
      <c r="B552" s="3" t="str">
        <f>"012-605"</f>
        <v>012-605</v>
      </c>
      <c r="C552" t="s">
        <v>545</v>
      </c>
      <c r="D552" s="3">
        <v>138</v>
      </c>
    </row>
    <row r="553" spans="1:7" ht="14.45" hidden="1" x14ac:dyDescent="0.3">
      <c r="A553" t="s">
        <v>531</v>
      </c>
      <c r="B553" s="3" t="str">
        <f>"012-103"</f>
        <v>012-103</v>
      </c>
      <c r="C553" t="s">
        <v>546</v>
      </c>
      <c r="D553" s="3">
        <v>139</v>
      </c>
    </row>
    <row r="554" spans="1:7" ht="14.45" hidden="1" x14ac:dyDescent="0.3">
      <c r="A554" t="s">
        <v>531</v>
      </c>
      <c r="B554" s="3" t="str">
        <f>"012-000"</f>
        <v>012-000</v>
      </c>
      <c r="C554" t="s">
        <v>16</v>
      </c>
      <c r="D554" s="3">
        <v>0</v>
      </c>
    </row>
    <row r="555" spans="1:7" ht="14.45" hidden="1" x14ac:dyDescent="0.3">
      <c r="A555" t="s">
        <v>531</v>
      </c>
      <c r="B555" s="3" t="str">
        <f>"012-101"</f>
        <v>012-101</v>
      </c>
      <c r="C555" t="s">
        <v>547</v>
      </c>
      <c r="D555" s="3">
        <v>0</v>
      </c>
    </row>
    <row r="556" spans="1:7" ht="14.45" hidden="1" x14ac:dyDescent="0.3">
      <c r="A556" t="s">
        <v>531</v>
      </c>
      <c r="B556" s="3" t="str">
        <f>"012-606"</f>
        <v>012-606</v>
      </c>
      <c r="C556" t="s">
        <v>548</v>
      </c>
      <c r="D556" s="3">
        <v>0</v>
      </c>
    </row>
    <row r="557" spans="1:7" ht="14.45" hidden="1" x14ac:dyDescent="0.3">
      <c r="A557" t="s">
        <v>531</v>
      </c>
      <c r="B557" s="3" t="str">
        <f>"012-607"</f>
        <v>012-607</v>
      </c>
      <c r="C557" t="s">
        <v>549</v>
      </c>
      <c r="D557" s="3">
        <v>0</v>
      </c>
    </row>
    <row r="558" spans="1:7" ht="14.45" hidden="1" x14ac:dyDescent="0.3">
      <c r="A558" t="s">
        <v>531</v>
      </c>
      <c r="B558" s="3" t="str">
        <f>"012-608"</f>
        <v>012-608</v>
      </c>
      <c r="C558" t="s">
        <v>550</v>
      </c>
      <c r="D558" s="3">
        <v>0</v>
      </c>
    </row>
    <row r="559" spans="1:7" ht="14.45" hidden="1" x14ac:dyDescent="0.3">
      <c r="A559" t="s">
        <v>531</v>
      </c>
      <c r="B559" s="3" t="str">
        <f>"012-316"</f>
        <v>012-316</v>
      </c>
      <c r="C559" t="s">
        <v>551</v>
      </c>
    </row>
    <row r="560" spans="1:7" ht="14.45" hidden="1" x14ac:dyDescent="0.3">
      <c r="A560" t="s">
        <v>531</v>
      </c>
      <c r="B560" s="3" t="str">
        <f>"012-315"</f>
        <v>012-315</v>
      </c>
      <c r="C560" t="s">
        <v>552</v>
      </c>
    </row>
    <row r="561" spans="1:7" ht="14.45" hidden="1" x14ac:dyDescent="0.3">
      <c r="A561" t="s">
        <v>531</v>
      </c>
      <c r="B561" s="3" t="str">
        <f>"012-311"</f>
        <v>012-311</v>
      </c>
      <c r="C561" t="s">
        <v>553</v>
      </c>
    </row>
    <row r="562" spans="1:7" ht="14.45" hidden="1" x14ac:dyDescent="0.3">
      <c r="A562" t="s">
        <v>531</v>
      </c>
      <c r="B562" s="3" t="str">
        <f>"012-211"</f>
        <v>012-211</v>
      </c>
      <c r="C562" t="s">
        <v>554</v>
      </c>
    </row>
    <row r="563" spans="1:7" ht="14.45" hidden="1" x14ac:dyDescent="0.3">
      <c r="A563" t="s">
        <v>531</v>
      </c>
      <c r="B563" s="3" t="str">
        <f>"012-204"</f>
        <v>012-204</v>
      </c>
      <c r="C563" t="s">
        <v>555</v>
      </c>
      <c r="D563" s="3">
        <v>0</v>
      </c>
    </row>
    <row r="564" spans="1:7" ht="14.45" hidden="1" x14ac:dyDescent="0.3">
      <c r="A564" t="s">
        <v>531</v>
      </c>
      <c r="B564" s="3" t="str">
        <f>"012-206"</f>
        <v>012-206</v>
      </c>
      <c r="C564" t="s">
        <v>556</v>
      </c>
      <c r="D564" s="3">
        <v>0</v>
      </c>
    </row>
    <row r="566" spans="1:7" ht="14.45" hidden="1" x14ac:dyDescent="0.3">
      <c r="A566" t="s">
        <v>557</v>
      </c>
      <c r="B566" s="3" t="str">
        <f>"014-101"</f>
        <v>014-101</v>
      </c>
      <c r="C566" t="s">
        <v>558</v>
      </c>
      <c r="D566" s="3">
        <v>12</v>
      </c>
      <c r="E566" s="3" t="s">
        <v>9</v>
      </c>
    </row>
    <row r="567" spans="1:7" x14ac:dyDescent="0.25">
      <c r="A567" t="s">
        <v>557</v>
      </c>
      <c r="B567" s="3" t="str">
        <f>"014-201"</f>
        <v>014-201</v>
      </c>
      <c r="C567" t="s">
        <v>559</v>
      </c>
      <c r="D567" s="3">
        <v>292</v>
      </c>
      <c r="E567" s="3" t="s">
        <v>9</v>
      </c>
      <c r="F567" s="3" t="s">
        <v>9</v>
      </c>
      <c r="G567" t="s">
        <v>9</v>
      </c>
    </row>
    <row r="568" spans="1:7" x14ac:dyDescent="0.25">
      <c r="A568" t="s">
        <v>557</v>
      </c>
      <c r="B568" s="3" t="str">
        <f>"014-301"</f>
        <v>014-301</v>
      </c>
      <c r="C568" t="s">
        <v>560</v>
      </c>
      <c r="D568" s="3">
        <v>126</v>
      </c>
      <c r="E568" s="3" t="s">
        <v>9</v>
      </c>
      <c r="F568" s="3" t="s">
        <v>9</v>
      </c>
      <c r="G568" t="s">
        <v>9</v>
      </c>
    </row>
    <row r="569" spans="1:7" ht="14.45" hidden="1" x14ac:dyDescent="0.3">
      <c r="A569" t="s">
        <v>557</v>
      </c>
      <c r="B569" s="3" t="str">
        <f>"014-601"</f>
        <v>014-601</v>
      </c>
      <c r="C569" t="s">
        <v>561</v>
      </c>
      <c r="D569" s="3">
        <v>207</v>
      </c>
    </row>
    <row r="570" spans="1:7" ht="14.45" hidden="1" x14ac:dyDescent="0.3">
      <c r="A570" t="s">
        <v>557</v>
      </c>
      <c r="B570" s="3" t="str">
        <f>"014-000"</f>
        <v>014-000</v>
      </c>
      <c r="C570" t="s">
        <v>16</v>
      </c>
      <c r="D570" s="3">
        <v>0</v>
      </c>
    </row>
    <row r="572" spans="1:7" x14ac:dyDescent="0.25">
      <c r="A572" t="s">
        <v>562</v>
      </c>
      <c r="B572" s="3" t="str">
        <f>"18433"</f>
        <v>18433</v>
      </c>
      <c r="C572" t="s">
        <v>563</v>
      </c>
      <c r="D572" s="3">
        <v>430</v>
      </c>
      <c r="E572" s="3" t="s">
        <v>9</v>
      </c>
      <c r="F572" s="3" t="s">
        <v>9</v>
      </c>
      <c r="G572" t="s">
        <v>9</v>
      </c>
    </row>
    <row r="573" spans="1:7" x14ac:dyDescent="0.25">
      <c r="A573" t="s">
        <v>562</v>
      </c>
      <c r="B573" s="3" t="str">
        <f>"18432"</f>
        <v>18432</v>
      </c>
      <c r="C573" t="s">
        <v>564</v>
      </c>
      <c r="D573" s="3">
        <v>750</v>
      </c>
      <c r="E573" s="3" t="s">
        <v>9</v>
      </c>
      <c r="F573" s="3" t="s">
        <v>9</v>
      </c>
      <c r="G573" t="s">
        <v>9</v>
      </c>
    </row>
    <row r="574" spans="1:7" x14ac:dyDescent="0.25">
      <c r="A574" t="s">
        <v>562</v>
      </c>
      <c r="B574" s="3" t="str">
        <f>"18409"</f>
        <v>18409</v>
      </c>
      <c r="C574" t="s">
        <v>565</v>
      </c>
      <c r="D574" s="3">
        <v>558</v>
      </c>
      <c r="E574" s="3" t="s">
        <v>9</v>
      </c>
      <c r="F574" s="3" t="s">
        <v>9</v>
      </c>
      <c r="G574" t="s">
        <v>9</v>
      </c>
    </row>
    <row r="575" spans="1:7" x14ac:dyDescent="0.25">
      <c r="A575" t="s">
        <v>562</v>
      </c>
      <c r="B575" s="3" t="str">
        <f>"18404"</f>
        <v>18404</v>
      </c>
      <c r="C575" t="s">
        <v>566</v>
      </c>
      <c r="D575" s="3">
        <v>2212</v>
      </c>
      <c r="E575" s="3" t="s">
        <v>9</v>
      </c>
      <c r="F575" s="3" t="s">
        <v>9</v>
      </c>
      <c r="G575" t="s">
        <v>9</v>
      </c>
    </row>
    <row r="576" spans="1:7" x14ac:dyDescent="0.25">
      <c r="A576" t="s">
        <v>562</v>
      </c>
      <c r="B576" s="3" t="str">
        <f>"18405"</f>
        <v>18405</v>
      </c>
      <c r="C576" t="s">
        <v>567</v>
      </c>
      <c r="D576" s="3">
        <v>3004</v>
      </c>
      <c r="E576" s="3" t="s">
        <v>9</v>
      </c>
      <c r="F576" s="3" t="s">
        <v>9</v>
      </c>
      <c r="G576" t="s">
        <v>9</v>
      </c>
    </row>
    <row r="577" spans="1:4" ht="14.45" hidden="1" x14ac:dyDescent="0.3">
      <c r="A577" t="s">
        <v>562</v>
      </c>
      <c r="B577" s="3" t="str">
        <f>"18408"</f>
        <v>18408</v>
      </c>
      <c r="C577" t="s">
        <v>568</v>
      </c>
      <c r="D577" s="3">
        <v>1364</v>
      </c>
    </row>
    <row r="578" spans="1:4" ht="14.45" hidden="1" x14ac:dyDescent="0.3">
      <c r="A578" t="s">
        <v>562</v>
      </c>
      <c r="B578" s="3" t="str">
        <f>"18401"</f>
        <v>18401</v>
      </c>
      <c r="C578" t="s">
        <v>381</v>
      </c>
      <c r="D578" s="3">
        <v>341</v>
      </c>
    </row>
    <row r="579" spans="1:4" ht="14.45" hidden="1" x14ac:dyDescent="0.3">
      <c r="A579" t="s">
        <v>562</v>
      </c>
      <c r="B579" s="3" t="str">
        <f>"18400"</f>
        <v>18400</v>
      </c>
      <c r="C579" t="s">
        <v>569</v>
      </c>
      <c r="D579" s="3">
        <v>353</v>
      </c>
    </row>
    <row r="580" spans="1:4" ht="14.45" hidden="1" x14ac:dyDescent="0.3">
      <c r="A580" t="s">
        <v>562</v>
      </c>
      <c r="B580" s="3" t="str">
        <f>"18418"</f>
        <v>18418</v>
      </c>
      <c r="C580" t="s">
        <v>570</v>
      </c>
      <c r="D580" s="3">
        <v>617</v>
      </c>
    </row>
    <row r="581" spans="1:4" ht="14.45" hidden="1" x14ac:dyDescent="0.3">
      <c r="A581" t="s">
        <v>562</v>
      </c>
      <c r="B581" s="3" t="str">
        <f>"18428"</f>
        <v>18428</v>
      </c>
      <c r="C581" t="s">
        <v>571</v>
      </c>
      <c r="D581" s="3">
        <v>176</v>
      </c>
    </row>
    <row r="582" spans="1:4" ht="14.45" hidden="1" x14ac:dyDescent="0.3">
      <c r="A582" t="s">
        <v>562</v>
      </c>
      <c r="B582" s="3" t="str">
        <f>"18410"</f>
        <v>18410</v>
      </c>
      <c r="C582" t="s">
        <v>572</v>
      </c>
      <c r="D582" s="3">
        <v>181</v>
      </c>
    </row>
    <row r="583" spans="1:4" ht="14.45" hidden="1" x14ac:dyDescent="0.3">
      <c r="A583" t="s">
        <v>562</v>
      </c>
      <c r="B583" s="3" t="str">
        <f>"18412"</f>
        <v>18412</v>
      </c>
      <c r="C583" t="s">
        <v>573</v>
      </c>
      <c r="D583" s="3">
        <v>120</v>
      </c>
    </row>
    <row r="584" spans="1:4" ht="14.45" hidden="1" x14ac:dyDescent="0.3">
      <c r="A584" t="s">
        <v>562</v>
      </c>
      <c r="B584" s="3" t="str">
        <f>"18430"</f>
        <v>18430</v>
      </c>
      <c r="C584" t="s">
        <v>574</v>
      </c>
      <c r="D584" s="3">
        <v>255</v>
      </c>
    </row>
    <row r="585" spans="1:4" ht="14.45" hidden="1" x14ac:dyDescent="0.3">
      <c r="A585" t="s">
        <v>562</v>
      </c>
      <c r="B585" s="3" t="str">
        <f>"18424"</f>
        <v>18424</v>
      </c>
      <c r="C585" t="s">
        <v>575</v>
      </c>
      <c r="D585" s="3">
        <v>180</v>
      </c>
    </row>
    <row r="586" spans="1:4" ht="14.45" hidden="1" x14ac:dyDescent="0.3">
      <c r="A586" t="s">
        <v>562</v>
      </c>
      <c r="B586" s="3" t="str">
        <f>"18414"</f>
        <v>18414</v>
      </c>
      <c r="C586" t="s">
        <v>576</v>
      </c>
      <c r="D586" s="3">
        <v>491</v>
      </c>
    </row>
    <row r="587" spans="1:4" ht="14.45" hidden="1" x14ac:dyDescent="0.3">
      <c r="A587" t="s">
        <v>562</v>
      </c>
      <c r="B587" s="3" t="str">
        <f>"18429"</f>
        <v>18429</v>
      </c>
      <c r="C587" t="s">
        <v>577</v>
      </c>
      <c r="D587" s="3">
        <v>484</v>
      </c>
    </row>
    <row r="588" spans="1:4" ht="14.45" hidden="1" x14ac:dyDescent="0.3">
      <c r="A588" t="s">
        <v>562</v>
      </c>
      <c r="B588" s="3" t="str">
        <f>"18411"</f>
        <v>18411</v>
      </c>
      <c r="C588" t="s">
        <v>578</v>
      </c>
      <c r="D588" s="3">
        <v>290</v>
      </c>
    </row>
    <row r="589" spans="1:4" ht="14.45" hidden="1" x14ac:dyDescent="0.3">
      <c r="A589" t="s">
        <v>562</v>
      </c>
      <c r="B589" s="3" t="str">
        <f>"18431"</f>
        <v>18431</v>
      </c>
      <c r="C589" t="s">
        <v>579</v>
      </c>
      <c r="D589" s="3">
        <v>1423</v>
      </c>
    </row>
    <row r="590" spans="1:4" ht="14.45" hidden="1" x14ac:dyDescent="0.3">
      <c r="A590" t="s">
        <v>562</v>
      </c>
      <c r="B590" s="3" t="str">
        <f>"18417"</f>
        <v>18417</v>
      </c>
      <c r="C590" t="s">
        <v>580</v>
      </c>
      <c r="D590" s="3">
        <v>424</v>
      </c>
    </row>
    <row r="591" spans="1:4" ht="14.45" hidden="1" x14ac:dyDescent="0.3">
      <c r="A591" t="s">
        <v>562</v>
      </c>
      <c r="B591" s="3" t="str">
        <f>"18423"</f>
        <v>18423</v>
      </c>
      <c r="C591" t="s">
        <v>581</v>
      </c>
      <c r="D591" s="3">
        <v>2332</v>
      </c>
    </row>
    <row r="592" spans="1:4" ht="14.45" hidden="1" x14ac:dyDescent="0.3">
      <c r="A592" t="s">
        <v>562</v>
      </c>
      <c r="B592" s="3" t="str">
        <f>"18407"</f>
        <v>18407</v>
      </c>
      <c r="C592" t="s">
        <v>582</v>
      </c>
      <c r="D592" s="3">
        <v>1548</v>
      </c>
    </row>
    <row r="593" spans="1:7" ht="14.45" hidden="1" x14ac:dyDescent="0.3">
      <c r="A593" t="s">
        <v>562</v>
      </c>
      <c r="B593" s="3" t="str">
        <f>"18419"</f>
        <v>18419</v>
      </c>
      <c r="C593" t="s">
        <v>583</v>
      </c>
      <c r="D593" s="3">
        <v>5778</v>
      </c>
    </row>
    <row r="594" spans="1:7" ht="14.45" hidden="1" x14ac:dyDescent="0.3">
      <c r="A594" t="s">
        <v>562</v>
      </c>
      <c r="B594" s="3" t="str">
        <f>"18426"</f>
        <v>18426</v>
      </c>
      <c r="C594" t="s">
        <v>584</v>
      </c>
      <c r="D594" s="3">
        <v>2659</v>
      </c>
    </row>
    <row r="595" spans="1:7" ht="14.45" hidden="1" x14ac:dyDescent="0.3">
      <c r="A595" t="s">
        <v>562</v>
      </c>
      <c r="B595" s="3" t="str">
        <f>"18434"</f>
        <v>18434</v>
      </c>
      <c r="C595" t="s">
        <v>585</v>
      </c>
    </row>
    <row r="597" spans="1:7" x14ac:dyDescent="0.25">
      <c r="A597" t="s">
        <v>586</v>
      </c>
      <c r="B597" s="3" t="str">
        <f>"015-102"</f>
        <v>015-102</v>
      </c>
      <c r="C597" t="s">
        <v>587</v>
      </c>
      <c r="D597" s="3">
        <v>47</v>
      </c>
      <c r="E597" s="3" t="s">
        <v>9</v>
      </c>
      <c r="F597" s="3" t="s">
        <v>9</v>
      </c>
      <c r="G597" t="s">
        <v>9</v>
      </c>
    </row>
    <row r="598" spans="1:7" ht="14.45" hidden="1" x14ac:dyDescent="0.3">
      <c r="A598" t="s">
        <v>586</v>
      </c>
      <c r="B598" s="3" t="str">
        <f>"015-601"</f>
        <v>015-601</v>
      </c>
      <c r="C598" t="s">
        <v>588</v>
      </c>
      <c r="D598" s="3">
        <v>128</v>
      </c>
    </row>
    <row r="599" spans="1:7" ht="14.45" hidden="1" x14ac:dyDescent="0.3">
      <c r="A599" t="s">
        <v>586</v>
      </c>
      <c r="B599" s="3" t="str">
        <f>"015-101"</f>
        <v>015-101</v>
      </c>
      <c r="C599" t="s">
        <v>589</v>
      </c>
      <c r="D599" s="3">
        <v>147</v>
      </c>
    </row>
    <row r="600" spans="1:7" ht="14.45" hidden="1" x14ac:dyDescent="0.3">
      <c r="A600" t="s">
        <v>586</v>
      </c>
      <c r="B600" s="3" t="str">
        <f>"015-301"</f>
        <v>015-301</v>
      </c>
      <c r="C600" t="s">
        <v>590</v>
      </c>
      <c r="D600" s="3">
        <v>103</v>
      </c>
    </row>
    <row r="601" spans="1:7" ht="14.45" hidden="1" x14ac:dyDescent="0.3">
      <c r="A601" t="s">
        <v>586</v>
      </c>
      <c r="B601" s="3" t="str">
        <f>"015-000"</f>
        <v>015-000</v>
      </c>
      <c r="C601" t="s">
        <v>16</v>
      </c>
      <c r="D601" s="3">
        <v>0</v>
      </c>
    </row>
    <row r="602" spans="1:7" ht="14.45" hidden="1" x14ac:dyDescent="0.3">
      <c r="A602" t="s">
        <v>586</v>
      </c>
      <c r="B602" s="3" t="str">
        <f>"015-001"</f>
        <v>015-001</v>
      </c>
      <c r="C602" t="s">
        <v>591</v>
      </c>
      <c r="D602" s="3">
        <v>0</v>
      </c>
    </row>
    <row r="604" spans="1:7" x14ac:dyDescent="0.25">
      <c r="A604" t="s">
        <v>592</v>
      </c>
      <c r="B604" s="3" t="str">
        <f>"016-202"</f>
        <v>016-202</v>
      </c>
      <c r="C604" t="s">
        <v>593</v>
      </c>
      <c r="D604" s="3">
        <v>560</v>
      </c>
      <c r="E604" s="3" t="s">
        <v>9</v>
      </c>
      <c r="F604" s="3" t="s">
        <v>9</v>
      </c>
      <c r="G604" t="s">
        <v>9</v>
      </c>
    </row>
    <row r="605" spans="1:7" x14ac:dyDescent="0.25">
      <c r="A605" t="s">
        <v>592</v>
      </c>
      <c r="B605" s="3" t="str">
        <f>"016-266"</f>
        <v>016-266</v>
      </c>
      <c r="C605" t="s">
        <v>594</v>
      </c>
      <c r="D605" s="3">
        <v>656</v>
      </c>
      <c r="E605" s="3" t="s">
        <v>9</v>
      </c>
      <c r="F605" s="3" t="s">
        <v>9</v>
      </c>
      <c r="G605" t="s">
        <v>9</v>
      </c>
    </row>
    <row r="606" spans="1:7" x14ac:dyDescent="0.25">
      <c r="A606" t="s">
        <v>592</v>
      </c>
      <c r="B606" s="3" t="str">
        <f>"016-201"</f>
        <v>016-201</v>
      </c>
      <c r="C606" t="s">
        <v>595</v>
      </c>
      <c r="D606" s="3">
        <v>426</v>
      </c>
      <c r="E606" s="3" t="s">
        <v>9</v>
      </c>
      <c r="F606" s="3" t="s">
        <v>9</v>
      </c>
      <c r="G606" t="s">
        <v>9</v>
      </c>
    </row>
    <row r="607" spans="1:7" x14ac:dyDescent="0.25">
      <c r="A607" t="s">
        <v>592</v>
      </c>
      <c r="B607" s="3" t="str">
        <f>"016-214"</f>
        <v>016-214</v>
      </c>
      <c r="C607" t="s">
        <v>596</v>
      </c>
      <c r="D607" s="3">
        <v>647</v>
      </c>
      <c r="E607" s="3" t="s">
        <v>9</v>
      </c>
      <c r="F607" s="3" t="s">
        <v>9</v>
      </c>
      <c r="G607" t="s">
        <v>9</v>
      </c>
    </row>
    <row r="608" spans="1:7" x14ac:dyDescent="0.25">
      <c r="A608" t="s">
        <v>592</v>
      </c>
      <c r="B608" s="3" t="str">
        <f>"016-305"</f>
        <v>016-305</v>
      </c>
      <c r="C608" t="s">
        <v>597</v>
      </c>
      <c r="D608" s="3">
        <v>585</v>
      </c>
      <c r="E608" s="3" t="s">
        <v>9</v>
      </c>
      <c r="F608" s="3" t="s">
        <v>9</v>
      </c>
      <c r="G608" t="s">
        <v>9</v>
      </c>
    </row>
    <row r="609" spans="1:7" x14ac:dyDescent="0.25">
      <c r="A609" t="s">
        <v>592</v>
      </c>
      <c r="B609" s="3" t="str">
        <f>"016-204"</f>
        <v>016-204</v>
      </c>
      <c r="C609" t="s">
        <v>598</v>
      </c>
      <c r="D609" s="3">
        <v>459</v>
      </c>
      <c r="E609" s="3" t="s">
        <v>9</v>
      </c>
      <c r="F609" s="3" t="s">
        <v>9</v>
      </c>
      <c r="G609" t="s">
        <v>9</v>
      </c>
    </row>
    <row r="610" spans="1:7" x14ac:dyDescent="0.25">
      <c r="A610" t="s">
        <v>592</v>
      </c>
      <c r="B610" s="3" t="str">
        <f>"016-227"</f>
        <v>016-227</v>
      </c>
      <c r="C610" t="s">
        <v>599</v>
      </c>
      <c r="D610" s="3">
        <v>350</v>
      </c>
      <c r="E610" s="3" t="s">
        <v>9</v>
      </c>
      <c r="F610" s="3" t="s">
        <v>9</v>
      </c>
      <c r="G610" t="s">
        <v>9</v>
      </c>
    </row>
    <row r="611" spans="1:7" x14ac:dyDescent="0.25">
      <c r="A611" t="s">
        <v>592</v>
      </c>
      <c r="B611" s="3" t="str">
        <f>"016-218"</f>
        <v>016-218</v>
      </c>
      <c r="C611" t="s">
        <v>600</v>
      </c>
      <c r="D611" s="3">
        <v>648</v>
      </c>
      <c r="E611" s="3" t="s">
        <v>9</v>
      </c>
      <c r="F611" s="3" t="s">
        <v>9</v>
      </c>
      <c r="G611" t="s">
        <v>9</v>
      </c>
    </row>
    <row r="612" spans="1:7" x14ac:dyDescent="0.25">
      <c r="A612" t="s">
        <v>592</v>
      </c>
      <c r="B612" s="3" t="str">
        <f>"016-228"</f>
        <v>016-228</v>
      </c>
      <c r="C612" t="s">
        <v>601</v>
      </c>
      <c r="D612" s="3">
        <v>384</v>
      </c>
      <c r="E612" s="3" t="s">
        <v>9</v>
      </c>
      <c r="F612" s="3" t="s">
        <v>9</v>
      </c>
      <c r="G612" t="s">
        <v>9</v>
      </c>
    </row>
    <row r="613" spans="1:7" x14ac:dyDescent="0.25">
      <c r="A613" t="s">
        <v>592</v>
      </c>
      <c r="B613" s="3" t="str">
        <f>"016-504"</f>
        <v>016-504</v>
      </c>
      <c r="C613" t="s">
        <v>602</v>
      </c>
      <c r="D613" s="3">
        <v>1241</v>
      </c>
      <c r="E613" s="3" t="s">
        <v>9</v>
      </c>
      <c r="F613" s="3" t="s">
        <v>9</v>
      </c>
      <c r="G613" t="s">
        <v>9</v>
      </c>
    </row>
    <row r="614" spans="1:7" x14ac:dyDescent="0.25">
      <c r="A614" t="s">
        <v>592</v>
      </c>
      <c r="B614" s="3" t="str">
        <f>"016-225"</f>
        <v>016-225</v>
      </c>
      <c r="C614" t="s">
        <v>603</v>
      </c>
      <c r="D614" s="3">
        <v>255</v>
      </c>
      <c r="E614" s="3" t="s">
        <v>9</v>
      </c>
      <c r="F614" s="3" t="s">
        <v>9</v>
      </c>
      <c r="G614" t="s">
        <v>9</v>
      </c>
    </row>
    <row r="615" spans="1:7" x14ac:dyDescent="0.25">
      <c r="A615" t="s">
        <v>592</v>
      </c>
      <c r="B615" s="3" t="str">
        <f>"016-215"</f>
        <v>016-215</v>
      </c>
      <c r="C615" t="s">
        <v>604</v>
      </c>
      <c r="D615" s="3">
        <v>460</v>
      </c>
      <c r="E615" s="3" t="s">
        <v>9</v>
      </c>
      <c r="F615" s="3" t="s">
        <v>9</v>
      </c>
      <c r="G615" t="s">
        <v>9</v>
      </c>
    </row>
    <row r="616" spans="1:7" x14ac:dyDescent="0.25">
      <c r="A616" t="s">
        <v>592</v>
      </c>
      <c r="B616" s="3" t="str">
        <f>"016-220"</f>
        <v>016-220</v>
      </c>
      <c r="C616" t="s">
        <v>605</v>
      </c>
      <c r="D616" s="3">
        <v>385</v>
      </c>
      <c r="E616" s="3" t="s">
        <v>9</v>
      </c>
      <c r="F616" s="3" t="s">
        <v>9</v>
      </c>
      <c r="G616" t="s">
        <v>9</v>
      </c>
    </row>
    <row r="617" spans="1:7" x14ac:dyDescent="0.25">
      <c r="A617" t="s">
        <v>592</v>
      </c>
      <c r="B617" s="3" t="str">
        <f>"016-221"</f>
        <v>016-221</v>
      </c>
      <c r="C617" t="s">
        <v>606</v>
      </c>
      <c r="D617" s="3">
        <v>501</v>
      </c>
      <c r="E617" s="3" t="s">
        <v>9</v>
      </c>
      <c r="F617" s="3" t="s">
        <v>9</v>
      </c>
      <c r="G617" t="s">
        <v>9</v>
      </c>
    </row>
    <row r="618" spans="1:7" x14ac:dyDescent="0.25">
      <c r="A618" t="s">
        <v>592</v>
      </c>
      <c r="B618" s="3" t="str">
        <f>"016-273"</f>
        <v>016-273</v>
      </c>
      <c r="C618" t="s">
        <v>607</v>
      </c>
      <c r="D618" s="3">
        <v>797</v>
      </c>
      <c r="E618" s="3" t="s">
        <v>9</v>
      </c>
      <c r="F618" s="3" t="s">
        <v>9</v>
      </c>
      <c r="G618" t="s">
        <v>9</v>
      </c>
    </row>
    <row r="619" spans="1:7" x14ac:dyDescent="0.25">
      <c r="A619" t="s">
        <v>592</v>
      </c>
      <c r="B619" s="3" t="str">
        <f>"016-237"</f>
        <v>016-237</v>
      </c>
      <c r="C619" t="s">
        <v>608</v>
      </c>
      <c r="D619" s="3">
        <v>145</v>
      </c>
      <c r="E619" s="3" t="s">
        <v>9</v>
      </c>
      <c r="F619" s="3" t="s">
        <v>9</v>
      </c>
      <c r="G619" t="s">
        <v>9</v>
      </c>
    </row>
    <row r="620" spans="1:7" x14ac:dyDescent="0.25">
      <c r="A620" t="s">
        <v>592</v>
      </c>
      <c r="B620" s="3" t="str">
        <f>"016-208"</f>
        <v>016-208</v>
      </c>
      <c r="C620" t="s">
        <v>609</v>
      </c>
      <c r="D620" s="3">
        <v>548</v>
      </c>
      <c r="E620" s="3" t="s">
        <v>9</v>
      </c>
      <c r="F620" s="3" t="s">
        <v>9</v>
      </c>
      <c r="G620" t="s">
        <v>9</v>
      </c>
    </row>
    <row r="621" spans="1:7" x14ac:dyDescent="0.25">
      <c r="A621" t="s">
        <v>592</v>
      </c>
      <c r="B621" s="3" t="str">
        <f>"016-234"</f>
        <v>016-234</v>
      </c>
      <c r="C621" t="s">
        <v>610</v>
      </c>
      <c r="D621" s="3">
        <v>606</v>
      </c>
      <c r="E621" s="3" t="s">
        <v>9</v>
      </c>
      <c r="F621" s="3" t="s">
        <v>9</v>
      </c>
      <c r="G621" t="s">
        <v>9</v>
      </c>
    </row>
    <row r="622" spans="1:7" x14ac:dyDescent="0.25">
      <c r="A622" t="s">
        <v>592</v>
      </c>
      <c r="B622" s="3" t="str">
        <f>"016-306"</f>
        <v>016-306</v>
      </c>
      <c r="C622" t="s">
        <v>611</v>
      </c>
      <c r="D622" s="3">
        <v>588</v>
      </c>
      <c r="E622" s="3" t="s">
        <v>9</v>
      </c>
      <c r="F622" s="3" t="s">
        <v>9</v>
      </c>
      <c r="G622" t="s">
        <v>9</v>
      </c>
    </row>
    <row r="623" spans="1:7" x14ac:dyDescent="0.25">
      <c r="A623" t="s">
        <v>592</v>
      </c>
      <c r="B623" s="3" t="str">
        <f>"016-281"</f>
        <v>016-281</v>
      </c>
      <c r="C623" t="s">
        <v>612</v>
      </c>
      <c r="D623" s="3">
        <v>144</v>
      </c>
      <c r="E623" s="3" t="s">
        <v>9</v>
      </c>
      <c r="F623" s="3" t="s">
        <v>9</v>
      </c>
      <c r="G623" t="s">
        <v>9</v>
      </c>
    </row>
    <row r="624" spans="1:7" x14ac:dyDescent="0.25">
      <c r="A624" t="s">
        <v>592</v>
      </c>
      <c r="B624" s="3" t="str">
        <f>"016-224"</f>
        <v>016-224</v>
      </c>
      <c r="C624" t="s">
        <v>613</v>
      </c>
      <c r="D624" s="3">
        <v>401</v>
      </c>
      <c r="E624" s="3" t="s">
        <v>9</v>
      </c>
      <c r="F624" s="3" t="s">
        <v>9</v>
      </c>
      <c r="G624" t="s">
        <v>9</v>
      </c>
    </row>
    <row r="625" spans="1:7" x14ac:dyDescent="0.25">
      <c r="A625" t="s">
        <v>592</v>
      </c>
      <c r="B625" s="3" t="str">
        <f>"016-278"</f>
        <v>016-278</v>
      </c>
      <c r="C625" t="s">
        <v>614</v>
      </c>
      <c r="D625" s="3">
        <v>275</v>
      </c>
      <c r="E625" s="3" t="s">
        <v>9</v>
      </c>
      <c r="F625" s="3" t="s">
        <v>9</v>
      </c>
      <c r="G625" t="s">
        <v>9</v>
      </c>
    </row>
    <row r="626" spans="1:7" x14ac:dyDescent="0.25">
      <c r="A626" t="s">
        <v>592</v>
      </c>
      <c r="B626" s="3" t="str">
        <f>"016-268"</f>
        <v>016-268</v>
      </c>
      <c r="C626" t="s">
        <v>615</v>
      </c>
      <c r="D626" s="3">
        <v>462</v>
      </c>
      <c r="E626" s="3" t="s">
        <v>9</v>
      </c>
      <c r="F626" s="3" t="s">
        <v>9</v>
      </c>
      <c r="G626" t="s">
        <v>9</v>
      </c>
    </row>
    <row r="627" spans="1:7" x14ac:dyDescent="0.25">
      <c r="A627" t="s">
        <v>592</v>
      </c>
      <c r="B627" s="3" t="str">
        <f>"016-240"</f>
        <v>016-240</v>
      </c>
      <c r="C627" t="s">
        <v>616</v>
      </c>
      <c r="D627" s="3">
        <v>506</v>
      </c>
      <c r="E627" s="3" t="s">
        <v>9</v>
      </c>
      <c r="F627" s="3" t="s">
        <v>9</v>
      </c>
      <c r="G627" t="s">
        <v>9</v>
      </c>
    </row>
    <row r="628" spans="1:7" x14ac:dyDescent="0.25">
      <c r="A628" t="s">
        <v>592</v>
      </c>
      <c r="B628" s="3" t="str">
        <f>"016-217"</f>
        <v>016-217</v>
      </c>
      <c r="C628" t="s">
        <v>617</v>
      </c>
      <c r="D628" s="3">
        <v>403</v>
      </c>
      <c r="E628" s="3" t="s">
        <v>9</v>
      </c>
      <c r="F628" s="3" t="s">
        <v>9</v>
      </c>
      <c r="G628" t="s">
        <v>9</v>
      </c>
    </row>
    <row r="629" spans="1:7" x14ac:dyDescent="0.25">
      <c r="A629" t="s">
        <v>592</v>
      </c>
      <c r="B629" s="3" t="str">
        <f>"016-275"</f>
        <v>016-275</v>
      </c>
      <c r="C629" t="s">
        <v>618</v>
      </c>
      <c r="D629" s="3">
        <v>546</v>
      </c>
      <c r="E629" s="3" t="s">
        <v>9</v>
      </c>
      <c r="F629" s="3" t="s">
        <v>9</v>
      </c>
      <c r="G629" t="s">
        <v>9</v>
      </c>
    </row>
    <row r="630" spans="1:7" x14ac:dyDescent="0.25">
      <c r="A630" t="s">
        <v>592</v>
      </c>
      <c r="B630" s="3" t="str">
        <f>"016-222"</f>
        <v>016-222</v>
      </c>
      <c r="C630" t="s">
        <v>619</v>
      </c>
      <c r="D630" s="3">
        <v>583</v>
      </c>
      <c r="E630" s="3" t="s">
        <v>9</v>
      </c>
      <c r="F630" s="3" t="s">
        <v>9</v>
      </c>
      <c r="G630" t="s">
        <v>9</v>
      </c>
    </row>
    <row r="631" spans="1:7" x14ac:dyDescent="0.25">
      <c r="A631" t="s">
        <v>592</v>
      </c>
      <c r="B631" s="3" t="str">
        <f>"016-917"</f>
        <v>016-917</v>
      </c>
      <c r="C631" t="s">
        <v>620</v>
      </c>
      <c r="D631" s="3">
        <v>36</v>
      </c>
      <c r="E631" s="3" t="s">
        <v>9</v>
      </c>
      <c r="F631" s="3" t="s">
        <v>9</v>
      </c>
      <c r="G631" t="s">
        <v>9</v>
      </c>
    </row>
    <row r="632" spans="1:7" x14ac:dyDescent="0.25">
      <c r="A632" t="s">
        <v>592</v>
      </c>
      <c r="B632" s="3" t="str">
        <f>"016-223"</f>
        <v>016-223</v>
      </c>
      <c r="C632" t="s">
        <v>621</v>
      </c>
      <c r="D632" s="3">
        <v>300</v>
      </c>
      <c r="E632" s="3" t="s">
        <v>9</v>
      </c>
      <c r="F632" s="3" t="s">
        <v>9</v>
      </c>
      <c r="G632" t="s">
        <v>9</v>
      </c>
    </row>
    <row r="633" spans="1:7" x14ac:dyDescent="0.25">
      <c r="A633" t="s">
        <v>592</v>
      </c>
      <c r="B633" s="3" t="str">
        <f>"016-304"</f>
        <v>016-304</v>
      </c>
      <c r="C633" t="s">
        <v>622</v>
      </c>
      <c r="D633" s="3">
        <v>657</v>
      </c>
      <c r="E633" s="3" t="s">
        <v>9</v>
      </c>
      <c r="F633" s="3" t="s">
        <v>9</v>
      </c>
      <c r="G633" t="s">
        <v>9</v>
      </c>
    </row>
    <row r="634" spans="1:7" x14ac:dyDescent="0.25">
      <c r="A634" t="s">
        <v>592</v>
      </c>
      <c r="B634" s="3" t="str">
        <f>"016-307"</f>
        <v>016-307</v>
      </c>
      <c r="C634" t="s">
        <v>623</v>
      </c>
      <c r="D634" s="3">
        <v>774</v>
      </c>
      <c r="E634" s="3" t="s">
        <v>9</v>
      </c>
      <c r="F634" s="3" t="s">
        <v>9</v>
      </c>
      <c r="G634" t="s">
        <v>9</v>
      </c>
    </row>
    <row r="635" spans="1:7" x14ac:dyDescent="0.25">
      <c r="A635" t="s">
        <v>592</v>
      </c>
      <c r="B635" s="3" t="str">
        <f>"016-219"</f>
        <v>016-219</v>
      </c>
      <c r="C635" t="s">
        <v>624</v>
      </c>
      <c r="D635" s="3">
        <v>766</v>
      </c>
      <c r="E635" s="3" t="s">
        <v>9</v>
      </c>
      <c r="F635" s="3" t="s">
        <v>9</v>
      </c>
      <c r="G635" t="s">
        <v>9</v>
      </c>
    </row>
    <row r="636" spans="1:7" x14ac:dyDescent="0.25">
      <c r="A636" t="s">
        <v>592</v>
      </c>
      <c r="B636" s="3" t="str">
        <f>"016-203"</f>
        <v>016-203</v>
      </c>
      <c r="C636" t="s">
        <v>625</v>
      </c>
      <c r="D636" s="3">
        <v>393</v>
      </c>
      <c r="E636" s="3" t="s">
        <v>9</v>
      </c>
      <c r="F636" s="3" t="s">
        <v>9</v>
      </c>
      <c r="G636" t="s">
        <v>9</v>
      </c>
    </row>
    <row r="637" spans="1:7" x14ac:dyDescent="0.25">
      <c r="A637" t="s">
        <v>592</v>
      </c>
      <c r="B637" s="3" t="str">
        <f>"016-205"</f>
        <v>016-205</v>
      </c>
      <c r="C637" t="s">
        <v>626</v>
      </c>
      <c r="D637" s="3">
        <v>420</v>
      </c>
      <c r="E637" s="3" t="s">
        <v>9</v>
      </c>
      <c r="F637" s="3" t="s">
        <v>9</v>
      </c>
      <c r="G637" t="s">
        <v>9</v>
      </c>
    </row>
    <row r="638" spans="1:7" x14ac:dyDescent="0.25">
      <c r="A638" t="s">
        <v>592</v>
      </c>
      <c r="B638" s="3" t="str">
        <f>"016-506"</f>
        <v>016-506</v>
      </c>
      <c r="C638" t="s">
        <v>627</v>
      </c>
      <c r="D638" s="3">
        <v>152</v>
      </c>
      <c r="E638" s="3" t="s">
        <v>9</v>
      </c>
      <c r="F638" s="3" t="s">
        <v>9</v>
      </c>
      <c r="G638" t="s">
        <v>9</v>
      </c>
    </row>
    <row r="639" spans="1:7" x14ac:dyDescent="0.25">
      <c r="A639" t="s">
        <v>592</v>
      </c>
      <c r="B639" s="3" t="str">
        <f>"016-503"</f>
        <v>016-503</v>
      </c>
      <c r="C639" t="s">
        <v>628</v>
      </c>
      <c r="D639" s="3">
        <v>1174</v>
      </c>
      <c r="E639" s="3" t="s">
        <v>9</v>
      </c>
      <c r="F639" s="3" t="s">
        <v>9</v>
      </c>
      <c r="G639" t="s">
        <v>9</v>
      </c>
    </row>
    <row r="640" spans="1:7" x14ac:dyDescent="0.25">
      <c r="A640" t="s">
        <v>592</v>
      </c>
      <c r="B640" s="3" t="str">
        <f>"016-308"</f>
        <v>016-308</v>
      </c>
      <c r="C640" t="s">
        <v>629</v>
      </c>
      <c r="D640" s="3">
        <v>681</v>
      </c>
      <c r="E640" s="3" t="s">
        <v>9</v>
      </c>
      <c r="F640" s="3" t="s">
        <v>9</v>
      </c>
      <c r="G640" t="s">
        <v>9</v>
      </c>
    </row>
    <row r="641" spans="1:7" x14ac:dyDescent="0.25">
      <c r="A641" t="s">
        <v>592</v>
      </c>
      <c r="B641" s="3" t="str">
        <f>"016-260"</f>
        <v>016-260</v>
      </c>
      <c r="C641" t="s">
        <v>630</v>
      </c>
      <c r="D641" s="3">
        <v>755</v>
      </c>
      <c r="E641" s="3" t="s">
        <v>9</v>
      </c>
      <c r="F641" s="3" t="s">
        <v>9</v>
      </c>
      <c r="G641" t="s">
        <v>9</v>
      </c>
    </row>
    <row r="642" spans="1:7" x14ac:dyDescent="0.25">
      <c r="A642" t="s">
        <v>592</v>
      </c>
      <c r="B642" s="3" t="str">
        <f>"016-258"</f>
        <v>016-258</v>
      </c>
      <c r="C642" t="s">
        <v>631</v>
      </c>
      <c r="D642" s="3">
        <v>424</v>
      </c>
      <c r="E642" s="3" t="s">
        <v>9</v>
      </c>
      <c r="F642" s="3" t="s">
        <v>9</v>
      </c>
      <c r="G642" t="s">
        <v>9</v>
      </c>
    </row>
    <row r="643" spans="1:7" x14ac:dyDescent="0.25">
      <c r="A643" t="s">
        <v>592</v>
      </c>
      <c r="B643" s="3" t="str">
        <f>"016-232"</f>
        <v>016-232</v>
      </c>
      <c r="C643" t="s">
        <v>632</v>
      </c>
      <c r="D643" s="3">
        <v>732</v>
      </c>
      <c r="E643" s="3" t="s">
        <v>9</v>
      </c>
      <c r="F643" s="3" t="s">
        <v>9</v>
      </c>
      <c r="G643" t="s">
        <v>9</v>
      </c>
    </row>
    <row r="644" spans="1:7" x14ac:dyDescent="0.25">
      <c r="A644" t="s">
        <v>592</v>
      </c>
      <c r="B644" s="3" t="str">
        <f>"016-239"</f>
        <v>016-239</v>
      </c>
      <c r="C644" t="s">
        <v>633</v>
      </c>
      <c r="D644" s="3">
        <v>522</v>
      </c>
      <c r="E644" s="3" t="s">
        <v>9</v>
      </c>
      <c r="F644" s="3" t="s">
        <v>9</v>
      </c>
      <c r="G644" t="s">
        <v>9</v>
      </c>
    </row>
    <row r="645" spans="1:7" x14ac:dyDescent="0.25">
      <c r="A645" t="s">
        <v>592</v>
      </c>
      <c r="B645" s="3" t="str">
        <f>"016-314"</f>
        <v>016-314</v>
      </c>
      <c r="C645" t="s">
        <v>634</v>
      </c>
      <c r="D645" s="3">
        <v>112</v>
      </c>
      <c r="E645" s="3" t="s">
        <v>9</v>
      </c>
      <c r="F645" s="3" t="s">
        <v>9</v>
      </c>
      <c r="G645" t="s">
        <v>9</v>
      </c>
    </row>
    <row r="646" spans="1:7" x14ac:dyDescent="0.25">
      <c r="A646" t="s">
        <v>592</v>
      </c>
      <c r="B646" s="3" t="str">
        <f>"016-272"</f>
        <v>016-272</v>
      </c>
      <c r="C646" t="s">
        <v>635</v>
      </c>
      <c r="D646" s="3">
        <v>691</v>
      </c>
      <c r="E646" s="3" t="s">
        <v>9</v>
      </c>
      <c r="F646" s="3" t="s">
        <v>9</v>
      </c>
      <c r="G646" t="s">
        <v>9</v>
      </c>
    </row>
    <row r="647" spans="1:7" ht="14.45" hidden="1" x14ac:dyDescent="0.3">
      <c r="A647" t="s">
        <v>592</v>
      </c>
      <c r="B647" s="3" t="str">
        <f>"016-226"</f>
        <v>016-226</v>
      </c>
      <c r="C647" t="s">
        <v>636</v>
      </c>
      <c r="D647" s="3">
        <v>495</v>
      </c>
      <c r="E647" s="3" t="s">
        <v>9</v>
      </c>
    </row>
    <row r="648" spans="1:7" ht="14.45" hidden="1" x14ac:dyDescent="0.3">
      <c r="A648" t="s">
        <v>592</v>
      </c>
      <c r="B648" s="3" t="str">
        <f>"016-301"</f>
        <v>016-301</v>
      </c>
      <c r="C648" t="s">
        <v>637</v>
      </c>
      <c r="D648" s="3">
        <v>696</v>
      </c>
      <c r="E648" s="3" t="s">
        <v>9</v>
      </c>
    </row>
    <row r="649" spans="1:7" ht="14.45" hidden="1" x14ac:dyDescent="0.3">
      <c r="A649" t="s">
        <v>592</v>
      </c>
      <c r="B649" s="3" t="str">
        <f>"016-262"</f>
        <v>016-262</v>
      </c>
      <c r="C649" t="s">
        <v>638</v>
      </c>
      <c r="D649" s="3">
        <v>463</v>
      </c>
      <c r="E649" s="3" t="s">
        <v>9</v>
      </c>
    </row>
    <row r="650" spans="1:7" ht="14.45" hidden="1" x14ac:dyDescent="0.3">
      <c r="A650" t="s">
        <v>592</v>
      </c>
      <c r="B650" s="3" t="str">
        <f>"016-605"</f>
        <v>016-605</v>
      </c>
      <c r="C650" t="s">
        <v>639</v>
      </c>
      <c r="D650" s="3">
        <v>288</v>
      </c>
      <c r="E650" s="3" t="s">
        <v>9</v>
      </c>
    </row>
    <row r="651" spans="1:7" ht="14.45" hidden="1" x14ac:dyDescent="0.3">
      <c r="A651" t="s">
        <v>592</v>
      </c>
      <c r="B651" s="3" t="str">
        <f>"016-206"</f>
        <v>016-206</v>
      </c>
      <c r="C651" t="s">
        <v>640</v>
      </c>
      <c r="D651" s="3">
        <v>394</v>
      </c>
      <c r="E651" s="3" t="s">
        <v>9</v>
      </c>
    </row>
    <row r="652" spans="1:7" ht="14.45" hidden="1" x14ac:dyDescent="0.3">
      <c r="A652" t="s">
        <v>592</v>
      </c>
      <c r="B652" s="3" t="str">
        <f>"016-209"</f>
        <v>016-209</v>
      </c>
      <c r="C652" t="s">
        <v>641</v>
      </c>
      <c r="D652" s="3">
        <v>336</v>
      </c>
      <c r="E652" s="3" t="s">
        <v>9</v>
      </c>
    </row>
    <row r="653" spans="1:7" ht="14.45" hidden="1" x14ac:dyDescent="0.3">
      <c r="A653" t="s">
        <v>592</v>
      </c>
      <c r="B653" s="3" t="str">
        <f>"016-607"</f>
        <v>016-607</v>
      </c>
      <c r="C653" t="s">
        <v>642</v>
      </c>
      <c r="D653" s="3">
        <v>1997</v>
      </c>
      <c r="E653" s="3" t="s">
        <v>9</v>
      </c>
    </row>
    <row r="654" spans="1:7" ht="14.45" hidden="1" x14ac:dyDescent="0.3">
      <c r="A654" t="s">
        <v>592</v>
      </c>
      <c r="B654" s="3" t="str">
        <f>"016-501"</f>
        <v>016-501</v>
      </c>
      <c r="C654" t="s">
        <v>643</v>
      </c>
      <c r="D654" s="3">
        <v>1686</v>
      </c>
      <c r="E654" s="3" t="s">
        <v>9</v>
      </c>
    </row>
    <row r="655" spans="1:7" ht="14.45" hidden="1" x14ac:dyDescent="0.3">
      <c r="A655" t="s">
        <v>592</v>
      </c>
      <c r="B655" s="3" t="str">
        <f>"016-263"</f>
        <v>016-263</v>
      </c>
      <c r="C655" t="s">
        <v>644</v>
      </c>
      <c r="D655" s="3">
        <v>652</v>
      </c>
      <c r="E655" s="3" t="s">
        <v>9</v>
      </c>
    </row>
    <row r="656" spans="1:7" ht="14.45" hidden="1" x14ac:dyDescent="0.3">
      <c r="A656" t="s">
        <v>592</v>
      </c>
      <c r="B656" s="3" t="str">
        <f>"016-211"</f>
        <v>016-211</v>
      </c>
      <c r="C656" t="s">
        <v>645</v>
      </c>
      <c r="D656" s="3">
        <v>488</v>
      </c>
      <c r="E656" s="3" t="s">
        <v>9</v>
      </c>
    </row>
    <row r="657" spans="1:5" ht="14.45" hidden="1" x14ac:dyDescent="0.3">
      <c r="A657" t="s">
        <v>592</v>
      </c>
      <c r="B657" s="3" t="str">
        <f>"016-213"</f>
        <v>016-213</v>
      </c>
      <c r="C657" t="s">
        <v>646</v>
      </c>
      <c r="D657" s="3">
        <v>369</v>
      </c>
      <c r="E657" s="3" t="s">
        <v>9</v>
      </c>
    </row>
    <row r="658" spans="1:5" ht="14.45" hidden="1" x14ac:dyDescent="0.3">
      <c r="A658" t="s">
        <v>592</v>
      </c>
      <c r="B658" s="3" t="str">
        <f>"016-911"</f>
        <v>016-911</v>
      </c>
      <c r="C658" t="s">
        <v>647</v>
      </c>
      <c r="D658" s="3">
        <v>123</v>
      </c>
      <c r="E658" s="3" t="s">
        <v>9</v>
      </c>
    </row>
    <row r="659" spans="1:5" ht="14.45" hidden="1" x14ac:dyDescent="0.3">
      <c r="A659" t="s">
        <v>592</v>
      </c>
      <c r="B659" s="3" t="str">
        <f>"016-302"</f>
        <v>016-302</v>
      </c>
      <c r="C659" t="s">
        <v>648</v>
      </c>
      <c r="D659" s="3">
        <v>1033</v>
      </c>
      <c r="E659" s="3" t="s">
        <v>9</v>
      </c>
    </row>
    <row r="660" spans="1:5" ht="14.45" hidden="1" x14ac:dyDescent="0.3">
      <c r="A660" t="s">
        <v>592</v>
      </c>
      <c r="B660" s="3" t="str">
        <f>"016-238"</f>
        <v>016-238</v>
      </c>
      <c r="C660" t="s">
        <v>649</v>
      </c>
      <c r="D660" s="3">
        <v>406</v>
      </c>
      <c r="E660" s="3" t="s">
        <v>9</v>
      </c>
    </row>
    <row r="661" spans="1:5" ht="14.45" hidden="1" x14ac:dyDescent="0.3">
      <c r="A661" t="s">
        <v>592</v>
      </c>
      <c r="B661" s="3" t="str">
        <f>"016-251"</f>
        <v>016-251</v>
      </c>
      <c r="C661" t="s">
        <v>650</v>
      </c>
      <c r="D661" s="3">
        <v>428</v>
      </c>
      <c r="E661" s="3" t="s">
        <v>9</v>
      </c>
    </row>
    <row r="662" spans="1:5" ht="14.45" hidden="1" x14ac:dyDescent="0.3">
      <c r="A662" t="s">
        <v>592</v>
      </c>
      <c r="B662" s="3" t="str">
        <f>"016-610"</f>
        <v>016-610</v>
      </c>
      <c r="C662" t="s">
        <v>651</v>
      </c>
      <c r="D662" s="3">
        <v>104</v>
      </c>
      <c r="E662" s="3" t="s">
        <v>9</v>
      </c>
    </row>
    <row r="663" spans="1:5" ht="14.45" hidden="1" x14ac:dyDescent="0.3">
      <c r="A663" t="s">
        <v>592</v>
      </c>
      <c r="B663" s="3" t="str">
        <f>"016-270"</f>
        <v>016-270</v>
      </c>
      <c r="C663" t="s">
        <v>652</v>
      </c>
      <c r="D663" s="3">
        <v>706</v>
      </c>
      <c r="E663" s="3" t="s">
        <v>9</v>
      </c>
    </row>
    <row r="664" spans="1:5" ht="14.45" hidden="1" x14ac:dyDescent="0.3">
      <c r="A664" t="s">
        <v>592</v>
      </c>
      <c r="B664" s="3" t="str">
        <f>"016-604"</f>
        <v>016-604</v>
      </c>
      <c r="C664" t="s">
        <v>653</v>
      </c>
      <c r="D664" s="3">
        <v>230</v>
      </c>
      <c r="E664" s="3" t="s">
        <v>9</v>
      </c>
    </row>
    <row r="665" spans="1:5" ht="14.45" hidden="1" x14ac:dyDescent="0.3">
      <c r="A665" t="s">
        <v>592</v>
      </c>
      <c r="B665" s="3" t="str">
        <f>"016-317"</f>
        <v>016-317</v>
      </c>
      <c r="C665" t="s">
        <v>654</v>
      </c>
      <c r="D665" s="3">
        <v>743</v>
      </c>
      <c r="E665" s="3" t="s">
        <v>9</v>
      </c>
    </row>
    <row r="666" spans="1:5" ht="14.45" hidden="1" x14ac:dyDescent="0.3">
      <c r="A666" t="s">
        <v>592</v>
      </c>
      <c r="B666" s="3" t="str">
        <f>"016-267"</f>
        <v>016-267</v>
      </c>
      <c r="C666" t="s">
        <v>655</v>
      </c>
      <c r="D666" s="3">
        <v>593</v>
      </c>
      <c r="E666" s="3" t="s">
        <v>9</v>
      </c>
    </row>
    <row r="667" spans="1:5" ht="14.45" hidden="1" x14ac:dyDescent="0.3">
      <c r="A667" t="s">
        <v>592</v>
      </c>
      <c r="B667" s="3" t="str">
        <f>"016-256"</f>
        <v>016-256</v>
      </c>
      <c r="C667" t="s">
        <v>656</v>
      </c>
      <c r="D667" s="3">
        <v>580</v>
      </c>
      <c r="E667" s="3" t="s">
        <v>9</v>
      </c>
    </row>
    <row r="668" spans="1:5" ht="14.45" hidden="1" x14ac:dyDescent="0.3">
      <c r="A668" t="s">
        <v>592</v>
      </c>
      <c r="B668" s="3" t="str">
        <f>"016-259"</f>
        <v>016-259</v>
      </c>
      <c r="C668" t="s">
        <v>657</v>
      </c>
      <c r="D668" s="3">
        <v>486</v>
      </c>
    </row>
    <row r="669" spans="1:5" ht="14.45" hidden="1" x14ac:dyDescent="0.3">
      <c r="A669" t="s">
        <v>592</v>
      </c>
      <c r="B669" s="3" t="str">
        <f>"016-601"</f>
        <v>016-601</v>
      </c>
      <c r="C669" t="s">
        <v>658</v>
      </c>
      <c r="D669" s="3">
        <v>9</v>
      </c>
    </row>
    <row r="670" spans="1:5" ht="14.45" hidden="1" x14ac:dyDescent="0.3">
      <c r="A670" t="s">
        <v>592</v>
      </c>
      <c r="B670" s="3" t="str">
        <f>"016-241"</f>
        <v>016-241</v>
      </c>
      <c r="C670" t="s">
        <v>659</v>
      </c>
      <c r="D670" s="3">
        <v>662</v>
      </c>
    </row>
    <row r="671" spans="1:5" ht="14.45" hidden="1" x14ac:dyDescent="0.3">
      <c r="A671" t="s">
        <v>592</v>
      </c>
      <c r="B671" s="3" t="str">
        <f>"016-230"</f>
        <v>016-230</v>
      </c>
      <c r="C671" t="s">
        <v>660</v>
      </c>
      <c r="D671" s="3">
        <v>514</v>
      </c>
    </row>
    <row r="672" spans="1:5" ht="14.45" hidden="1" x14ac:dyDescent="0.3">
      <c r="A672" t="s">
        <v>592</v>
      </c>
      <c r="B672" s="3" t="str">
        <f>"016-242"</f>
        <v>016-242</v>
      </c>
      <c r="C672" t="s">
        <v>661</v>
      </c>
      <c r="D672" s="3">
        <v>811</v>
      </c>
    </row>
    <row r="673" spans="1:4" ht="14.45" hidden="1" x14ac:dyDescent="0.3">
      <c r="A673" t="s">
        <v>592</v>
      </c>
      <c r="B673" s="3" t="str">
        <f>"016-309"</f>
        <v>016-309</v>
      </c>
      <c r="C673" t="s">
        <v>662</v>
      </c>
      <c r="D673" s="3">
        <v>206</v>
      </c>
    </row>
    <row r="674" spans="1:4" ht="14.45" hidden="1" x14ac:dyDescent="0.3">
      <c r="A674" t="s">
        <v>592</v>
      </c>
      <c r="B674" s="3" t="str">
        <f>"016-505"</f>
        <v>016-505</v>
      </c>
      <c r="C674" t="s">
        <v>663</v>
      </c>
      <c r="D674" s="3">
        <v>2066</v>
      </c>
    </row>
    <row r="675" spans="1:4" ht="14.45" hidden="1" x14ac:dyDescent="0.3">
      <c r="A675" t="s">
        <v>592</v>
      </c>
      <c r="B675" s="3" t="str">
        <f>"016-311"</f>
        <v>016-311</v>
      </c>
      <c r="C675" t="s">
        <v>664</v>
      </c>
      <c r="D675" s="3">
        <v>1059</v>
      </c>
    </row>
    <row r="676" spans="1:4" ht="14.45" hidden="1" x14ac:dyDescent="0.3">
      <c r="A676" t="s">
        <v>592</v>
      </c>
      <c r="B676" s="3" t="str">
        <f>"016-606"</f>
        <v>016-606</v>
      </c>
      <c r="C676" t="s">
        <v>665</v>
      </c>
      <c r="D676" s="3">
        <v>2323</v>
      </c>
    </row>
    <row r="677" spans="1:4" ht="14.45" hidden="1" x14ac:dyDescent="0.3">
      <c r="A677" t="s">
        <v>592</v>
      </c>
      <c r="B677" s="3" t="str">
        <f>"016-271"</f>
        <v>016-271</v>
      </c>
      <c r="C677" t="s">
        <v>666</v>
      </c>
      <c r="D677" s="3">
        <v>823</v>
      </c>
    </row>
    <row r="678" spans="1:4" ht="14.45" hidden="1" x14ac:dyDescent="0.3">
      <c r="A678" t="s">
        <v>592</v>
      </c>
      <c r="B678" s="3" t="str">
        <f>"016-509"</f>
        <v>016-509</v>
      </c>
      <c r="C678" t="s">
        <v>667</v>
      </c>
      <c r="D678" s="3">
        <v>1415</v>
      </c>
    </row>
    <row r="679" spans="1:4" ht="14.45" hidden="1" x14ac:dyDescent="0.3">
      <c r="A679" t="s">
        <v>592</v>
      </c>
      <c r="B679" s="3" t="str">
        <f>"016-609"</f>
        <v>016-609</v>
      </c>
      <c r="C679" t="s">
        <v>668</v>
      </c>
      <c r="D679" s="3">
        <v>1754</v>
      </c>
    </row>
    <row r="680" spans="1:4" ht="14.45" hidden="1" x14ac:dyDescent="0.3">
      <c r="A680" t="s">
        <v>592</v>
      </c>
      <c r="B680" s="3" t="str">
        <f>"016-212"</f>
        <v>016-212</v>
      </c>
      <c r="C680" t="s">
        <v>669</v>
      </c>
      <c r="D680" s="3">
        <v>937</v>
      </c>
    </row>
    <row r="681" spans="1:4" ht="14.45" hidden="1" x14ac:dyDescent="0.3">
      <c r="A681" t="s">
        <v>592</v>
      </c>
      <c r="B681" s="3" t="str">
        <f>"016-207"</f>
        <v>016-207</v>
      </c>
      <c r="C681" t="s">
        <v>670</v>
      </c>
      <c r="D681" s="3">
        <v>551</v>
      </c>
    </row>
    <row r="682" spans="1:4" ht="14.45" hidden="1" x14ac:dyDescent="0.3">
      <c r="A682" t="s">
        <v>592</v>
      </c>
      <c r="B682" s="3" t="str">
        <f>"016-235"</f>
        <v>016-235</v>
      </c>
      <c r="C682" t="s">
        <v>671</v>
      </c>
      <c r="D682" s="3">
        <v>234</v>
      </c>
    </row>
    <row r="683" spans="1:4" ht="14.45" hidden="1" x14ac:dyDescent="0.3">
      <c r="A683" t="s">
        <v>592</v>
      </c>
      <c r="B683" s="3" t="str">
        <f>"016-608"</f>
        <v>016-608</v>
      </c>
      <c r="C683" t="s">
        <v>672</v>
      </c>
      <c r="D683" s="3">
        <v>523</v>
      </c>
    </row>
    <row r="684" spans="1:4" ht="14.45" hidden="1" x14ac:dyDescent="0.3">
      <c r="A684" t="s">
        <v>592</v>
      </c>
      <c r="B684" s="3" t="str">
        <f>"016-508"</f>
        <v>016-508</v>
      </c>
      <c r="C684" t="s">
        <v>673</v>
      </c>
      <c r="D684" s="3">
        <v>1787</v>
      </c>
    </row>
    <row r="685" spans="1:4" ht="14.45" hidden="1" x14ac:dyDescent="0.3">
      <c r="A685" t="s">
        <v>592</v>
      </c>
      <c r="B685" s="3" t="str">
        <f>"016-303"</f>
        <v>016-303</v>
      </c>
      <c r="C685" t="s">
        <v>674</v>
      </c>
      <c r="D685" s="3">
        <v>727</v>
      </c>
    </row>
    <row r="686" spans="1:4" ht="14.45" hidden="1" x14ac:dyDescent="0.3">
      <c r="A686" t="s">
        <v>592</v>
      </c>
      <c r="B686" s="3" t="str">
        <f>"016-282"</f>
        <v>016-282</v>
      </c>
      <c r="C686" t="s">
        <v>675</v>
      </c>
      <c r="D686" s="3">
        <v>414</v>
      </c>
    </row>
    <row r="687" spans="1:4" ht="14.45" hidden="1" x14ac:dyDescent="0.3">
      <c r="A687" t="s">
        <v>592</v>
      </c>
      <c r="B687" s="3" t="str">
        <f>"016-310"</f>
        <v>016-310</v>
      </c>
      <c r="C687" t="s">
        <v>676</v>
      </c>
      <c r="D687" s="3">
        <v>955</v>
      </c>
    </row>
    <row r="688" spans="1:4" ht="14.45" hidden="1" x14ac:dyDescent="0.3">
      <c r="A688" t="s">
        <v>592</v>
      </c>
      <c r="B688" s="3" t="str">
        <f>"016-316"</f>
        <v>016-316</v>
      </c>
      <c r="C688" t="s">
        <v>677</v>
      </c>
      <c r="D688" s="3">
        <v>1025</v>
      </c>
    </row>
    <row r="689" spans="1:4" ht="14.45" hidden="1" x14ac:dyDescent="0.3">
      <c r="A689" t="s">
        <v>592</v>
      </c>
      <c r="B689" s="3" t="str">
        <f>"016-265"</f>
        <v>016-265</v>
      </c>
      <c r="C689" t="s">
        <v>678</v>
      </c>
      <c r="D689" s="3">
        <v>675</v>
      </c>
    </row>
    <row r="690" spans="1:4" ht="14.45" hidden="1" x14ac:dyDescent="0.3">
      <c r="A690" t="s">
        <v>592</v>
      </c>
      <c r="B690" s="3" t="str">
        <f>"016-555"</f>
        <v>016-555</v>
      </c>
      <c r="C690" t="s">
        <v>679</v>
      </c>
      <c r="D690" s="3">
        <v>171</v>
      </c>
    </row>
    <row r="691" spans="1:4" ht="14.45" hidden="1" x14ac:dyDescent="0.3">
      <c r="A691" t="s">
        <v>592</v>
      </c>
      <c r="B691" s="3" t="str">
        <f>"016-264"</f>
        <v>016-264</v>
      </c>
      <c r="C691" t="s">
        <v>680</v>
      </c>
      <c r="D691" s="3">
        <v>655</v>
      </c>
    </row>
    <row r="692" spans="1:4" ht="14.45" hidden="1" x14ac:dyDescent="0.3">
      <c r="A692" t="s">
        <v>592</v>
      </c>
      <c r="B692" s="3" t="str">
        <f>"016-502"</f>
        <v>016-502</v>
      </c>
      <c r="C692" t="s">
        <v>681</v>
      </c>
      <c r="D692" s="3">
        <v>1700</v>
      </c>
    </row>
    <row r="693" spans="1:4" ht="14.45" hidden="1" x14ac:dyDescent="0.3">
      <c r="A693" t="s">
        <v>592</v>
      </c>
      <c r="B693" s="3" t="str">
        <f>"016-602"</f>
        <v>016-602</v>
      </c>
      <c r="C693" t="s">
        <v>682</v>
      </c>
      <c r="D693" s="3">
        <v>307</v>
      </c>
    </row>
    <row r="694" spans="1:4" ht="14.45" hidden="1" x14ac:dyDescent="0.3">
      <c r="A694" t="s">
        <v>592</v>
      </c>
      <c r="B694" s="3" t="str">
        <f>"016-352"</f>
        <v>016-352</v>
      </c>
      <c r="C694" t="s">
        <v>683</v>
      </c>
      <c r="D694" s="3">
        <v>1187</v>
      </c>
    </row>
    <row r="695" spans="1:4" ht="14.45" hidden="1" x14ac:dyDescent="0.3">
      <c r="A695" t="s">
        <v>592</v>
      </c>
      <c r="B695" s="3" t="str">
        <f>"016-565"</f>
        <v>016-565</v>
      </c>
      <c r="C695" t="s">
        <v>684</v>
      </c>
      <c r="D695" s="3">
        <v>193</v>
      </c>
    </row>
    <row r="696" spans="1:4" ht="14.45" hidden="1" x14ac:dyDescent="0.3">
      <c r="A696" t="s">
        <v>592</v>
      </c>
      <c r="B696" s="3" t="str">
        <f>"016-233"</f>
        <v>016-233</v>
      </c>
      <c r="C696" t="s">
        <v>685</v>
      </c>
      <c r="D696" s="3">
        <v>410</v>
      </c>
    </row>
    <row r="697" spans="1:4" ht="14.45" hidden="1" x14ac:dyDescent="0.3">
      <c r="A697" t="s">
        <v>592</v>
      </c>
      <c r="B697" s="3" t="str">
        <f>"016-210"</f>
        <v>016-210</v>
      </c>
      <c r="C697" t="s">
        <v>686</v>
      </c>
      <c r="D697" s="3">
        <v>565</v>
      </c>
    </row>
    <row r="698" spans="1:4" ht="14.45" hidden="1" x14ac:dyDescent="0.3">
      <c r="A698" t="s">
        <v>592</v>
      </c>
      <c r="B698" s="3" t="str">
        <f>"016-312"</f>
        <v>016-312</v>
      </c>
      <c r="C698" t="s">
        <v>687</v>
      </c>
      <c r="D698" s="3">
        <v>1172</v>
      </c>
    </row>
    <row r="699" spans="1:4" ht="14.45" hidden="1" x14ac:dyDescent="0.3">
      <c r="A699" t="s">
        <v>592</v>
      </c>
      <c r="B699" s="3" t="str">
        <f>"016-269"</f>
        <v>016-269</v>
      </c>
      <c r="C699" t="s">
        <v>688</v>
      </c>
      <c r="D699" s="3">
        <v>777</v>
      </c>
    </row>
    <row r="700" spans="1:4" ht="14.45" hidden="1" x14ac:dyDescent="0.3">
      <c r="A700" t="s">
        <v>592</v>
      </c>
      <c r="B700" s="3" t="str">
        <f>"016-276"</f>
        <v>016-276</v>
      </c>
      <c r="C700" t="s">
        <v>689</v>
      </c>
      <c r="D700" s="3">
        <v>806</v>
      </c>
    </row>
    <row r="701" spans="1:4" ht="14.45" hidden="1" x14ac:dyDescent="0.3">
      <c r="A701" t="s">
        <v>592</v>
      </c>
      <c r="B701" s="3" t="str">
        <f>"016-229"</f>
        <v>016-229</v>
      </c>
      <c r="C701" t="s">
        <v>690</v>
      </c>
      <c r="D701" s="3">
        <v>938</v>
      </c>
    </row>
    <row r="702" spans="1:4" ht="14.45" hidden="1" x14ac:dyDescent="0.3">
      <c r="A702" t="s">
        <v>592</v>
      </c>
      <c r="B702" s="3" t="str">
        <f>"016-261"</f>
        <v>016-261</v>
      </c>
      <c r="C702" t="s">
        <v>691</v>
      </c>
      <c r="D702" s="3">
        <v>565</v>
      </c>
    </row>
    <row r="703" spans="1:4" ht="14.45" hidden="1" x14ac:dyDescent="0.3">
      <c r="A703" t="s">
        <v>592</v>
      </c>
      <c r="B703" s="3" t="str">
        <f>"016-257"</f>
        <v>016-257</v>
      </c>
      <c r="C703" t="s">
        <v>692</v>
      </c>
      <c r="D703" s="3">
        <v>463</v>
      </c>
    </row>
    <row r="704" spans="1:4" ht="14.45" hidden="1" x14ac:dyDescent="0.3">
      <c r="A704" t="s">
        <v>592</v>
      </c>
      <c r="B704" s="3" t="str">
        <f>"016-603"</f>
        <v>016-603</v>
      </c>
      <c r="C704" t="s">
        <v>693</v>
      </c>
      <c r="D704" s="3">
        <v>234</v>
      </c>
    </row>
    <row r="705" spans="1:7" ht="14.45" hidden="1" x14ac:dyDescent="0.3">
      <c r="A705" t="s">
        <v>592</v>
      </c>
      <c r="B705" s="3" t="str">
        <f>"016-216"</f>
        <v>016-216</v>
      </c>
      <c r="C705" t="s">
        <v>694</v>
      </c>
      <c r="D705" s="3">
        <v>460</v>
      </c>
    </row>
    <row r="706" spans="1:7" ht="14.45" hidden="1" x14ac:dyDescent="0.3">
      <c r="A706" t="s">
        <v>592</v>
      </c>
      <c r="B706" s="3" t="str">
        <f>"016-274"</f>
        <v>016-274</v>
      </c>
      <c r="C706" t="s">
        <v>695</v>
      </c>
      <c r="D706" s="3">
        <v>765</v>
      </c>
    </row>
    <row r="707" spans="1:7" ht="14.45" hidden="1" x14ac:dyDescent="0.3">
      <c r="A707" t="s">
        <v>592</v>
      </c>
      <c r="B707" s="3" t="str">
        <f>"016-236"</f>
        <v>016-236</v>
      </c>
      <c r="C707" t="s">
        <v>696</v>
      </c>
      <c r="D707" s="3">
        <v>0</v>
      </c>
    </row>
    <row r="708" spans="1:7" ht="14.45" hidden="1" x14ac:dyDescent="0.3">
      <c r="A708" t="s">
        <v>592</v>
      </c>
      <c r="B708" s="3" t="str">
        <f>"016-313"</f>
        <v>016-313</v>
      </c>
      <c r="C708" t="s">
        <v>697</v>
      </c>
      <c r="D708" s="3">
        <v>0</v>
      </c>
    </row>
    <row r="709" spans="1:7" ht="14.45" hidden="1" x14ac:dyDescent="0.3">
      <c r="A709" t="s">
        <v>592</v>
      </c>
      <c r="B709" s="3" t="str">
        <f>"016-000"</f>
        <v>016-000</v>
      </c>
      <c r="C709" t="s">
        <v>16</v>
      </c>
      <c r="D709" s="3">
        <v>0</v>
      </c>
    </row>
    <row r="710" spans="1:7" ht="14.45" hidden="1" x14ac:dyDescent="0.3">
      <c r="A710" t="s">
        <v>592</v>
      </c>
      <c r="B710" s="3" t="str">
        <f>"016-001"</f>
        <v>016-001</v>
      </c>
      <c r="C710" t="s">
        <v>698</v>
      </c>
      <c r="D710" s="3">
        <v>0</v>
      </c>
    </row>
    <row r="711" spans="1:7" ht="14.45" hidden="1" x14ac:dyDescent="0.3">
      <c r="A711" t="s">
        <v>592</v>
      </c>
      <c r="B711" s="3" t="str">
        <f>"016-002"</f>
        <v>016-002</v>
      </c>
      <c r="C711" t="s">
        <v>699</v>
      </c>
      <c r="D711" s="3">
        <v>0</v>
      </c>
    </row>
    <row r="712" spans="1:7" ht="14.45" hidden="1" x14ac:dyDescent="0.3">
      <c r="A712" t="s">
        <v>592</v>
      </c>
      <c r="B712" s="3" t="str">
        <f>"016-913"</f>
        <v>016-913</v>
      </c>
      <c r="C712" t="s">
        <v>700</v>
      </c>
      <c r="D712" s="3">
        <v>0</v>
      </c>
    </row>
    <row r="713" spans="1:7" ht="14.45" hidden="1" x14ac:dyDescent="0.3">
      <c r="A713" t="s">
        <v>592</v>
      </c>
      <c r="B713" s="3" t="str">
        <f>"016-914"</f>
        <v>016-914</v>
      </c>
      <c r="C713" t="s">
        <v>701</v>
      </c>
      <c r="D713" s="3">
        <v>0</v>
      </c>
    </row>
    <row r="714" spans="1:7" ht="14.45" hidden="1" x14ac:dyDescent="0.3">
      <c r="A714" t="s">
        <v>592</v>
      </c>
      <c r="B714" s="3" t="str">
        <f>"016-611"</f>
        <v>016-611</v>
      </c>
      <c r="C714" t="s">
        <v>702</v>
      </c>
      <c r="D714" s="3">
        <v>0</v>
      </c>
    </row>
    <row r="715" spans="1:7" ht="14.45" hidden="1" x14ac:dyDescent="0.3">
      <c r="A715" t="s">
        <v>592</v>
      </c>
      <c r="B715" s="3" t="str">
        <f>"016-701"</f>
        <v>016-701</v>
      </c>
      <c r="C715" t="s">
        <v>703</v>
      </c>
      <c r="D715" s="3">
        <v>0</v>
      </c>
    </row>
    <row r="716" spans="1:7" ht="14.45" hidden="1" x14ac:dyDescent="0.3">
      <c r="A716" t="s">
        <v>592</v>
      </c>
      <c r="B716" s="3" t="str">
        <f>"016-800"</f>
        <v>016-800</v>
      </c>
      <c r="C716" t="s">
        <v>704</v>
      </c>
      <c r="D716" s="3">
        <v>0</v>
      </c>
    </row>
    <row r="717" spans="1:7" ht="14.45" hidden="1" x14ac:dyDescent="0.3">
      <c r="A717" t="s">
        <v>592</v>
      </c>
      <c r="B717" s="3" t="str">
        <f>"016-900"</f>
        <v>016-900</v>
      </c>
      <c r="C717" t="s">
        <v>705</v>
      </c>
      <c r="D717" s="3">
        <v>0</v>
      </c>
    </row>
    <row r="719" spans="1:7" x14ac:dyDescent="0.25">
      <c r="A719" t="s">
        <v>706</v>
      </c>
      <c r="B719" s="3" t="str">
        <f>"017-203"</f>
        <v>017-203</v>
      </c>
      <c r="C719" t="s">
        <v>707</v>
      </c>
      <c r="D719" s="3">
        <v>174</v>
      </c>
      <c r="E719" s="3" t="s">
        <v>9</v>
      </c>
      <c r="F719" s="3" t="s">
        <v>9</v>
      </c>
      <c r="G719" t="s">
        <v>9</v>
      </c>
    </row>
    <row r="720" spans="1:7" ht="14.45" hidden="1" x14ac:dyDescent="0.3">
      <c r="A720" t="s">
        <v>706</v>
      </c>
      <c r="B720" s="3" t="str">
        <f>"017-903"</f>
        <v>017-903</v>
      </c>
      <c r="C720" t="s">
        <v>708</v>
      </c>
      <c r="D720" s="3">
        <v>37</v>
      </c>
      <c r="E720" s="3" t="s">
        <v>9</v>
      </c>
    </row>
    <row r="721" spans="1:7" x14ac:dyDescent="0.25">
      <c r="A721" t="s">
        <v>706</v>
      </c>
      <c r="B721" s="3" t="str">
        <f>"017-201"</f>
        <v>017-201</v>
      </c>
      <c r="C721" t="s">
        <v>709</v>
      </c>
      <c r="D721" s="3">
        <v>367</v>
      </c>
      <c r="E721" s="3" t="s">
        <v>9</v>
      </c>
      <c r="F721" s="3" t="s">
        <v>9</v>
      </c>
      <c r="G721" t="s">
        <v>9</v>
      </c>
    </row>
    <row r="722" spans="1:7" x14ac:dyDescent="0.25">
      <c r="A722" t="s">
        <v>706</v>
      </c>
      <c r="B722" s="3" t="str">
        <f>"017-301"</f>
        <v>017-301</v>
      </c>
      <c r="C722" t="s">
        <v>710</v>
      </c>
      <c r="D722" s="3">
        <v>240</v>
      </c>
      <c r="E722" s="3" t="s">
        <v>9</v>
      </c>
      <c r="F722" s="3" t="s">
        <v>9</v>
      </c>
      <c r="G722" t="s">
        <v>9</v>
      </c>
    </row>
    <row r="723" spans="1:7" ht="14.45" hidden="1" x14ac:dyDescent="0.3">
      <c r="A723" t="s">
        <v>706</v>
      </c>
      <c r="B723" s="3" t="str">
        <f>"017-502"</f>
        <v>017-502</v>
      </c>
      <c r="C723" t="s">
        <v>711</v>
      </c>
      <c r="D723" s="3">
        <v>322</v>
      </c>
    </row>
    <row r="724" spans="1:7" ht="14.45" hidden="1" x14ac:dyDescent="0.3">
      <c r="A724" t="s">
        <v>706</v>
      </c>
      <c r="B724" s="3" t="str">
        <f>"017-601"</f>
        <v>017-601</v>
      </c>
      <c r="C724" t="s">
        <v>712</v>
      </c>
      <c r="D724" s="3">
        <v>10</v>
      </c>
    </row>
    <row r="725" spans="1:7" ht="14.45" hidden="1" x14ac:dyDescent="0.3">
      <c r="A725" t="s">
        <v>706</v>
      </c>
      <c r="B725" s="3" t="str">
        <f>"017-204"</f>
        <v>017-204</v>
      </c>
      <c r="C725" t="s">
        <v>713</v>
      </c>
      <c r="D725" s="3">
        <v>14</v>
      </c>
    </row>
    <row r="726" spans="1:7" ht="14.45" hidden="1" x14ac:dyDescent="0.3">
      <c r="A726" t="s">
        <v>706</v>
      </c>
      <c r="B726" s="3" t="str">
        <f>"017-000"</f>
        <v>017-000</v>
      </c>
      <c r="C726" t="s">
        <v>16</v>
      </c>
      <c r="D726" s="3">
        <v>0</v>
      </c>
    </row>
    <row r="727" spans="1:7" ht="14.45" hidden="1" x14ac:dyDescent="0.3">
      <c r="A727" t="s">
        <v>706</v>
      </c>
      <c r="B727" s="3" t="str">
        <f>"017-101"</f>
        <v>017-101</v>
      </c>
      <c r="C727" t="s">
        <v>714</v>
      </c>
      <c r="D727" s="3">
        <v>44</v>
      </c>
    </row>
    <row r="728" spans="1:7" ht="14.45" hidden="1" x14ac:dyDescent="0.3">
      <c r="A728" t="s">
        <v>706</v>
      </c>
      <c r="B728" s="3" t="str">
        <f>"017-103"</f>
        <v>017-103</v>
      </c>
      <c r="C728" t="s">
        <v>715</v>
      </c>
      <c r="D728" s="3">
        <v>13</v>
      </c>
    </row>
    <row r="729" spans="1:7" ht="14.45" hidden="1" x14ac:dyDescent="0.3">
      <c r="A729" t="s">
        <v>706</v>
      </c>
      <c r="B729" s="3" t="str">
        <f>"391"</f>
        <v>391</v>
      </c>
      <c r="C729" t="s">
        <v>716</v>
      </c>
      <c r="D729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Wendi Skinbinski</dc:creator>
  <cp:lastModifiedBy>Roxanne Starbuck</cp:lastModifiedBy>
  <dcterms:created xsi:type="dcterms:W3CDTF">2017-03-01T17:13:34Z</dcterms:created>
  <dcterms:modified xsi:type="dcterms:W3CDTF">2018-10-17T17:56:26Z</dcterms:modified>
</cp:coreProperties>
</file>